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48" tabRatio="855" activeTab="0"/>
  </bookViews>
  <sheets>
    <sheet name="SOCI" sheetId="1" r:id="rId1"/>
    <sheet name="SOCE" sheetId="2" r:id="rId2"/>
    <sheet name="SOFP" sheetId="3" r:id="rId3"/>
    <sheet name="SOCF" sheetId="4" r:id="rId4"/>
    <sheet name="Notes 1 and 2" sheetId="5" r:id="rId5"/>
    <sheet name="Note 3 and Supplementary Items" sheetId="6" r:id="rId6"/>
    <sheet name="Contextual Information" sheetId="7" r:id="rId7"/>
    <sheet name="Accounts Information" sheetId="8" r:id="rId8"/>
    <sheet name="Ratios" sheetId="9" r:id="rId9"/>
  </sheets>
  <definedNames>
    <definedName name="AFSA001">'Accounts Information'!$C$10</definedName>
    <definedName name="AFSA002">'Accounts Information'!$C$12</definedName>
    <definedName name="AFSA003">'Accounts Information'!$C$14</definedName>
    <definedName name="AFSAAL001">'Notes 1 and 2'!$C$21</definedName>
    <definedName name="AFSAAL002">'Notes 1 and 2'!$C$22</definedName>
    <definedName name="AFSAAL003">'Notes 1 and 2'!$C$23</definedName>
    <definedName name="AFSAAL004">'Notes 1 and 2'!$C$25</definedName>
    <definedName name="AFSAAL005">'Notes 1 and 2'!$C$26</definedName>
    <definedName name="AFSAAL006">'Notes 1 and 2'!$C$28</definedName>
    <definedName name="AFSAAL007">'Notes 1 and 2'!$C$29</definedName>
    <definedName name="AFSAAL008">'Notes 1 and 2'!$C$30</definedName>
    <definedName name="AFSAAL009">'Notes 1 and 2'!$C$32</definedName>
    <definedName name="AFSAAL010">'Notes 1 and 2'!$C$34</definedName>
    <definedName name="AFSAAL011">'Notes 1 and 2'!$C$35</definedName>
    <definedName name="AFSAAL012">'Notes 1 and 2'!$C$36</definedName>
    <definedName name="AFSAAL013">'Notes 1 and 2'!$C$37</definedName>
    <definedName name="AFSAAL014">'Notes 1 and 2'!$C$38</definedName>
    <definedName name="AFSAAL015">'Notes 1 and 2'!$C$39</definedName>
    <definedName name="AFSAAL016">'Notes 1 and 2'!$C$40</definedName>
    <definedName name="AFSAAL017">'Notes 1 and 2'!$C$42</definedName>
    <definedName name="AFSAAL018">'Notes 1 and 2'!$C$44</definedName>
    <definedName name="AFSAAL019">'Notes 1 and 2'!$D$21</definedName>
    <definedName name="AFSAAL020">'Notes 1 and 2'!$D$22</definedName>
    <definedName name="AFSAAL021">'Notes 1 and 2'!$D$23</definedName>
    <definedName name="AFSAAL022">'Notes 1 and 2'!$D$25</definedName>
    <definedName name="AFSAAL023">'Notes 1 and 2'!$D$26</definedName>
    <definedName name="AFSAAL024">'Notes 1 and 2'!$D$28</definedName>
    <definedName name="AFSAAL025">'Notes 1 and 2'!$D$29</definedName>
    <definedName name="AFSAAL026">'Notes 1 and 2'!$D$30</definedName>
    <definedName name="AFSAAL027">'Notes 1 and 2'!$D$32</definedName>
    <definedName name="AFSAAL028">'Notes 1 and 2'!$D$34</definedName>
    <definedName name="AFSAAL029">'Notes 1 and 2'!$D$35</definedName>
    <definedName name="AFSAAL030">'Notes 1 and 2'!$D$36</definedName>
    <definedName name="AFSAAL031">'Notes 1 and 2'!$D$37</definedName>
    <definedName name="AFSAAL032">'Notes 1 and 2'!$D$38</definedName>
    <definedName name="AFSAAL033">'Notes 1 and 2'!$D$39</definedName>
    <definedName name="AFSAAL034">'Notes 1 and 2'!$D$40</definedName>
    <definedName name="AFSAAL035">'Notes 1 and 2'!$D$42</definedName>
    <definedName name="AFSAAL036">'Notes 1 and 2'!$D$44</definedName>
    <definedName name="AFSAAL037">'Notes 1 and 2'!$E$21</definedName>
    <definedName name="AFSAAL038">'Notes 1 and 2'!$E$22</definedName>
    <definedName name="AFSAAL039">'Notes 1 and 2'!$E$23</definedName>
    <definedName name="AFSAAL040">'Notes 1 and 2'!$E$25</definedName>
    <definedName name="AFSAAL041">'Notes 1 and 2'!$E$26</definedName>
    <definedName name="AFSAAL042">'Notes 1 and 2'!$E$28</definedName>
    <definedName name="AFSAAL043">'Notes 1 and 2'!$E$29</definedName>
    <definedName name="AFSAAL044">'Notes 1 and 2'!$E$30</definedName>
    <definedName name="AFSAAL045">'Notes 1 and 2'!$E$32</definedName>
    <definedName name="AFSAAL046">'Notes 1 and 2'!$E$34</definedName>
    <definedName name="AFSAAL047">'Notes 1 and 2'!$E$35</definedName>
    <definedName name="AFSAAL048">'Notes 1 and 2'!$E$36</definedName>
    <definedName name="AFSAAL049">'Notes 1 and 2'!$E$37</definedName>
    <definedName name="AFSAAL050">'Notes 1 and 2'!$E$38</definedName>
    <definedName name="AFSAAL051">'Notes 1 and 2'!$E$39</definedName>
    <definedName name="AFSAAL052">'Notes 1 and 2'!$E$40</definedName>
    <definedName name="AFSAAL053">'Notes 1 and 2'!$E$42</definedName>
    <definedName name="AFSAAL054">'Notes 1 and 2'!$E$44</definedName>
    <definedName name="AFSAAL055">'Notes 1 and 2'!$F$21</definedName>
    <definedName name="AFSAAL056">'Notes 1 and 2'!$F$22</definedName>
    <definedName name="AFSAAL057">'Notes 1 and 2'!$F$23</definedName>
    <definedName name="AFSAAL058">'Notes 1 and 2'!$F$25</definedName>
    <definedName name="AFSAAL059">'Notes 1 and 2'!$F$26</definedName>
    <definedName name="AFSAAL060">'Notes 1 and 2'!$F$28</definedName>
    <definedName name="AFSAAL061">'Notes 1 and 2'!$F$29</definedName>
    <definedName name="AFSAAL062">'Notes 1 and 2'!$F$30</definedName>
    <definedName name="AFSAAL063">'Notes 1 and 2'!$F$32</definedName>
    <definedName name="AFSAAL064">'Notes 1 and 2'!$F$34</definedName>
    <definedName name="AFSAAL065">'Notes 1 and 2'!$F$35</definedName>
    <definedName name="AFSAAL066">'Notes 1 and 2'!$F$36</definedName>
    <definedName name="AFSAAL067">'Notes 1 and 2'!$F$37</definedName>
    <definedName name="AFSAAL068">'Notes 1 and 2'!$F$38</definedName>
    <definedName name="AFSAAL069">'Notes 1 and 2'!$F$39</definedName>
    <definedName name="AFSAAL070">'Notes 1 and 2'!$F$40</definedName>
    <definedName name="AFSAAL071">'Notes 1 and 2'!$F$42</definedName>
    <definedName name="AFSAAL072">'Notes 1 and 2'!$F$44</definedName>
    <definedName name="AFSAAL073">'Notes 1 and 2'!$G$21</definedName>
    <definedName name="AFSAAL074">'Notes 1 and 2'!$G$22</definedName>
    <definedName name="AFSAAL075">'Notes 1 and 2'!$G$23</definedName>
    <definedName name="AFSAAL076">'Notes 1 and 2'!$G$25</definedName>
    <definedName name="AFSAAL077">'Notes 1 and 2'!$G$26</definedName>
    <definedName name="AFSAAL078">'Notes 1 and 2'!$G$28</definedName>
    <definedName name="AFSAAL079">'Notes 1 and 2'!$G$29</definedName>
    <definedName name="AFSAAL080">'Notes 1 and 2'!$G$30</definedName>
    <definedName name="AFSAAL081">'Notes 1 and 2'!$G$32</definedName>
    <definedName name="AFSAAL082">'Notes 1 and 2'!$G$34</definedName>
    <definedName name="AFSAAL083">'Notes 1 and 2'!$G$35</definedName>
    <definedName name="AFSAAL084">'Notes 1 and 2'!$G$36</definedName>
    <definedName name="AFSAAL085">'Notes 1 and 2'!$G$37</definedName>
    <definedName name="AFSAAL086">'Notes 1 and 2'!$G$38</definedName>
    <definedName name="AFSAAL087">'Notes 1 and 2'!$G$39</definedName>
    <definedName name="AFSAAL088">'Notes 1 and 2'!$G$40</definedName>
    <definedName name="AFSAAL089">'Notes 1 and 2'!$G$42</definedName>
    <definedName name="AFSAAL090">'Notes 1 and 2'!$G$44</definedName>
    <definedName name="AFSAOA001">'Note 3 and Supplementary Items'!$C$12</definedName>
    <definedName name="AFSAOA002">'Note 3 and Supplementary Items'!$C$13</definedName>
    <definedName name="AFSAOA003">'Note 3 and Supplementary Items'!$C$14</definedName>
    <definedName name="AFSAOA004">'Note 3 and Supplementary Items'!$C$15</definedName>
    <definedName name="AFSAOA005">'Note 3 and Supplementary Items'!$C$16</definedName>
    <definedName name="AFSAOA006">'Note 3 and Supplementary Items'!$C$17</definedName>
    <definedName name="AFSAOA007">'Note 3 and Supplementary Items'!$C$18</definedName>
    <definedName name="AFSAOA008">'Note 3 and Supplementary Items'!$C$19</definedName>
    <definedName name="AFSAOA009">'Note 3 and Supplementary Items'!$C$20</definedName>
    <definedName name="AFSAOA010">'Note 3 and Supplementary Items'!$C$21</definedName>
    <definedName name="AFSAOA011">'Note 3 and Supplementary Items'!$C$22</definedName>
    <definedName name="AFSAOA012">'Note 3 and Supplementary Items'!$C$23</definedName>
    <definedName name="AFSAOA013">'Note 3 and Supplementary Items'!$C$25</definedName>
    <definedName name="AFSAOA014">'Note 3 and Supplementary Items'!$D$12</definedName>
    <definedName name="AFSAOA015">'Note 3 and Supplementary Items'!$D$13</definedName>
    <definedName name="AFSAOA016">'Note 3 and Supplementary Items'!$D$14</definedName>
    <definedName name="AFSAOA017">'Note 3 and Supplementary Items'!$D$15</definedName>
    <definedName name="AFSAOA018">'Note 3 and Supplementary Items'!$D$16</definedName>
    <definedName name="AFSAOA019">'Note 3 and Supplementary Items'!$D$17</definedName>
    <definedName name="AFSAOA020">'Note 3 and Supplementary Items'!$D$18</definedName>
    <definedName name="AFSAOA021">'Note 3 and Supplementary Items'!$D$19</definedName>
    <definedName name="AFSAOA022">'Note 3 and Supplementary Items'!$D$20</definedName>
    <definedName name="AFSAOA023">'Note 3 and Supplementary Items'!$D$21</definedName>
    <definedName name="AFSAOA024">'Note 3 and Supplementary Items'!$D$22</definedName>
    <definedName name="AFSAOA025">'Note 3 and Supplementary Items'!$D$23</definedName>
    <definedName name="AFSAOA026">'Note 3 and Supplementary Items'!$D$25</definedName>
    <definedName name="AFSAOA027">'Note 3 and Supplementary Items'!$E$12</definedName>
    <definedName name="AFSAOA028">'Note 3 and Supplementary Items'!$E$13</definedName>
    <definedName name="AFSAOA029">'Note 3 and Supplementary Items'!$E$14</definedName>
    <definedName name="AFSAOA030">'Note 3 and Supplementary Items'!$E$15</definedName>
    <definedName name="AFSAOA031">'Note 3 and Supplementary Items'!$E$16</definedName>
    <definedName name="AFSAOA032">'Note 3 and Supplementary Items'!$E$17</definedName>
    <definedName name="AFSAOA033">'Note 3 and Supplementary Items'!$E$18</definedName>
    <definedName name="AFSAOA034">'Note 3 and Supplementary Items'!$E$19</definedName>
    <definedName name="AFSAOA035">'Note 3 and Supplementary Items'!$E$20</definedName>
    <definedName name="AFSAOA036">'Note 3 and Supplementary Items'!$E$21</definedName>
    <definedName name="AFSAOA037">'Note 3 and Supplementary Items'!$E$22</definedName>
    <definedName name="AFSAOA038">'Note 3 and Supplementary Items'!$E$23</definedName>
    <definedName name="AFSAOA039">'Note 3 and Supplementary Items'!$E$25</definedName>
    <definedName name="AFSAOA040">'Note 3 and Supplementary Items'!$F$12</definedName>
    <definedName name="AFSAOA041">'Note 3 and Supplementary Items'!$F$13</definedName>
    <definedName name="AFSAOA042">'Note 3 and Supplementary Items'!$F$14</definedName>
    <definedName name="AFSAOA043">'Note 3 and Supplementary Items'!$F$15</definedName>
    <definedName name="AFSAOA044">'Note 3 and Supplementary Items'!$F$16</definedName>
    <definedName name="AFSAOA045">'Note 3 and Supplementary Items'!$F$17</definedName>
    <definedName name="AFSAOA046">'Note 3 and Supplementary Items'!$F$18</definedName>
    <definedName name="AFSAOA047">'Note 3 and Supplementary Items'!$F$19</definedName>
    <definedName name="AFSAOA048">'Note 3 and Supplementary Items'!$F$20</definedName>
    <definedName name="AFSAOA049">'Note 3 and Supplementary Items'!$F$21</definedName>
    <definedName name="AFSAOA050">'Note 3 and Supplementary Items'!$F$22</definedName>
    <definedName name="AFSAOA051">'Note 3 and Supplementary Items'!$F$23</definedName>
    <definedName name="AFSAOA052">'Note 3 and Supplementary Items'!$F$25</definedName>
    <definedName name="AFSAOA053">'Note 3 and Supplementary Items'!$G$12</definedName>
    <definedName name="AFSAOA054">'Note 3 and Supplementary Items'!$G$13</definedName>
    <definedName name="AFSAOA055">'Note 3 and Supplementary Items'!$G$14</definedName>
    <definedName name="AFSAOA056">'Note 3 and Supplementary Items'!$G$15</definedName>
    <definedName name="AFSAOA057">'Note 3 and Supplementary Items'!$G$16</definedName>
    <definedName name="AFSAOA058">'Note 3 and Supplementary Items'!$G$17</definedName>
    <definedName name="AFSAOA059">'Note 3 and Supplementary Items'!$G$18</definedName>
    <definedName name="AFSAOA060">'Note 3 and Supplementary Items'!$G$19</definedName>
    <definedName name="AFSAOA061">'Note 3 and Supplementary Items'!$G$20</definedName>
    <definedName name="AFSAOA062">'Note 3 and Supplementary Items'!$G$21</definedName>
    <definedName name="AFSAOA063">'Note 3 and Supplementary Items'!$G$22</definedName>
    <definedName name="AFSAOA064">'Note 3 and Supplementary Items'!$G$23</definedName>
    <definedName name="AFSAOA065">'Note 3 and Supplementary Items'!$G$25</definedName>
    <definedName name="AFSAOA066">'Note 3 and Supplementary Items'!$H$12</definedName>
    <definedName name="AFSAOA067">'Note 3 and Supplementary Items'!$H$13</definedName>
    <definedName name="AFSAOA068">'Note 3 and Supplementary Items'!$H$14</definedName>
    <definedName name="AFSAOA069">'Note 3 and Supplementary Items'!$H$15</definedName>
    <definedName name="AFSAOA070">'Note 3 and Supplementary Items'!$H$16</definedName>
    <definedName name="AFSAOA071">'Note 3 and Supplementary Items'!$H$17</definedName>
    <definedName name="AFSAOA072">'Note 3 and Supplementary Items'!$H$18</definedName>
    <definedName name="AFSAOA073">'Note 3 and Supplementary Items'!$H$19</definedName>
    <definedName name="AFSAOA074">'Note 3 and Supplementary Items'!$H$20</definedName>
    <definedName name="AFSAOA075">'Note 3 and Supplementary Items'!$H$21</definedName>
    <definedName name="AFSAOA076">'Note 3 and Supplementary Items'!$H$22</definedName>
    <definedName name="AFSAOA077">'Note 3 and Supplementary Items'!$H$23</definedName>
    <definedName name="AFSAOA078">'Note 3 and Supplementary Items'!$H$25</definedName>
    <definedName name="AFSAOA079">'Note 3 and Supplementary Items'!$I$12</definedName>
    <definedName name="AFSAOA080">'Note 3 and Supplementary Items'!$I$13</definedName>
    <definedName name="AFSAOA081">'Note 3 and Supplementary Items'!$I$14</definedName>
    <definedName name="AFSAOA082">'Note 3 and Supplementary Items'!$I$15</definedName>
    <definedName name="AFSAOA083">'Note 3 and Supplementary Items'!$I$16</definedName>
    <definedName name="AFSAOA084">'Note 3 and Supplementary Items'!$I$17</definedName>
    <definedName name="AFSAOA085">'Note 3 and Supplementary Items'!$I$18</definedName>
    <definedName name="AFSAOA086">'Note 3 and Supplementary Items'!$I$19</definedName>
    <definedName name="AFSAOA087">'Note 3 and Supplementary Items'!$I$20</definedName>
    <definedName name="AFSAOA088">'Note 3 and Supplementary Items'!$I$21</definedName>
    <definedName name="AFSAOA089">'Note 3 and Supplementary Items'!$I$22</definedName>
    <definedName name="AFSAOA090">'Note 3 and Supplementary Items'!$I$23</definedName>
    <definedName name="AFSAOA091">'Note 3 and Supplementary Items'!$I$25</definedName>
    <definedName name="AFSAU001">'Notes 1 and 2'!$C$47</definedName>
    <definedName name="AFSAU002">'Notes 1 and 2'!$C$48</definedName>
    <definedName name="AFSAU003">'Notes 1 and 2'!$C$49</definedName>
    <definedName name="AFSAU004">'Notes 1 and 2'!$C$50</definedName>
    <definedName name="AFSAU005">'Notes 1 and 2'!$C$51</definedName>
    <definedName name="AFSAU006">'Notes 1 and 2'!$D$47</definedName>
    <definedName name="AFSAU007">'Notes 1 and 2'!$D$48</definedName>
    <definedName name="AFSAU008">'Notes 1 and 2'!$D$49</definedName>
    <definedName name="AFSAU009">'Notes 1 and 2'!$D$50</definedName>
    <definedName name="AFSAU010">'Notes 1 and 2'!$D$51</definedName>
    <definedName name="AFSAU011">'Notes 1 and 2'!$E$47</definedName>
    <definedName name="AFSAU012">'Notes 1 and 2'!$E$48</definedName>
    <definedName name="AFSAU013">'Notes 1 and 2'!$E$49</definedName>
    <definedName name="AFSAU014">'Notes 1 and 2'!$E$50</definedName>
    <definedName name="AFSAU015">'Notes 1 and 2'!$E$51</definedName>
    <definedName name="AFSAU016">'Notes 1 and 2'!$F$47</definedName>
    <definedName name="AFSAU017">'Notes 1 and 2'!$F$48</definedName>
    <definedName name="AFSAU018">'Notes 1 and 2'!$F$49</definedName>
    <definedName name="AFSAU019">'Notes 1 and 2'!$F$50</definedName>
    <definedName name="AFSAU020">'Notes 1 and 2'!$F$51</definedName>
    <definedName name="AFSAU021">'Notes 1 and 2'!$G$47</definedName>
    <definedName name="AFSAU022">'Notes 1 and 2'!$G$48</definedName>
    <definedName name="AFSAU023">'Notes 1 and 2'!$G$49</definedName>
    <definedName name="AFSAU024">'Notes 1 and 2'!$G$50</definedName>
    <definedName name="AFSAU025">'Notes 1 and 2'!$G$51</definedName>
    <definedName name="AFSCI001">'Contextual Information'!$D$10</definedName>
    <definedName name="AFSCI002">'Contextual Information'!$D$12</definedName>
    <definedName name="AFSCI003">'Contextual Information'!$D$14</definedName>
    <definedName name="AFSCI004">'Contextual Information'!$D$16</definedName>
    <definedName name="AFSCI005">'Contextual Information'!$D$18</definedName>
    <definedName name="AFSCI007">'Contextual Information'!$E$20</definedName>
    <definedName name="AFSCI008">'Contextual Information'!$E$21</definedName>
    <definedName name="AFSCI009">'Contextual Information'!$E$22</definedName>
    <definedName name="AFSCI010">'Contextual Information'!$E$23</definedName>
    <definedName name="AFSCI011">'Contextual Information'!$E$24</definedName>
    <definedName name="AFSCI012">'Contextual Information'!$E$25</definedName>
    <definedName name="AFSCI014">'Contextual Information'!$D$28</definedName>
    <definedName name="AFSCI016">'Contextual Information'!$B$32</definedName>
    <definedName name="AFSCI016A">'Contextual Information'!$B$33</definedName>
    <definedName name="AFSCI016B">'Contextual Information'!$B$34</definedName>
    <definedName name="AFSCI016C">'Contextual Information'!$B$35</definedName>
    <definedName name="AFSCI016D">'Contextual Information'!$B$36</definedName>
    <definedName name="AFSCI016E">'Contextual Information'!$B$37</definedName>
    <definedName name="AFSCI016F">'Contextual Information'!$B$38</definedName>
    <definedName name="AFSCI016G">'Contextual Information'!$B$39</definedName>
    <definedName name="AFSCI017">'Contextual Information'!$C$32</definedName>
    <definedName name="AFSCI017A">'Contextual Information'!$C$33</definedName>
    <definedName name="AFSCI017B">'Contextual Information'!$C$34</definedName>
    <definedName name="AFSCI017C">'Contextual Information'!$C$35</definedName>
    <definedName name="AFSCI017D">'Contextual Information'!$C$36</definedName>
    <definedName name="AFSCI017E">'Contextual Information'!$C$37</definedName>
    <definedName name="AFSCI017F">'Contextual Information'!$C$38</definedName>
    <definedName name="AFSCI017G">'Contextual Information'!$C$39</definedName>
    <definedName name="AFSCI018">'Contextual Information'!$C$40</definedName>
    <definedName name="AFSCI019">'Contextual Information'!$C$41</definedName>
    <definedName name="AFSCI020">'Contextual Information'!$C$42</definedName>
    <definedName name="AFSCI040">'Contextual Information'!$D$17</definedName>
    <definedName name="AFSCI041">'Contextual Information'!$D$19</definedName>
    <definedName name="AFSCI042">'Contextual Information'!$D$27</definedName>
    <definedName name="AFSSI001">'Note 3 and Supplementary Items'!$C$40</definedName>
    <definedName name="AFSSI002">'Note 3 and Supplementary Items'!$C$41</definedName>
    <definedName name="AFSSI003">'Note 3 and Supplementary Items'!$C$42</definedName>
    <definedName name="AFSSI004">'Note 3 and Supplementary Items'!$C$43</definedName>
    <definedName name="AFSSI005">'Note 3 and Supplementary Items'!$C$44</definedName>
    <definedName name="AFSSI006">'Note 3 and Supplementary Items'!$C$45</definedName>
    <definedName name="AFSSI007">'Note 3 and Supplementary Items'!$C$46</definedName>
    <definedName name="AFSSI008">'Note 3 and Supplementary Items'!$C$47</definedName>
    <definedName name="AFSSI009">'Note 3 and Supplementary Items'!$C$48</definedName>
    <definedName name="AFSSI010">'Note 3 and Supplementary Items'!$C$49</definedName>
    <definedName name="AFSSI011">'Note 3 and Supplementary Items'!$C$50</definedName>
    <definedName name="AFSSI012">'Note 3 and Supplementary Items'!$C$52</definedName>
    <definedName name="AFSSI013">'Note 3 and Supplementary Items'!$C$53</definedName>
    <definedName name="AFSSI014">'Note 3 and Supplementary Items'!$C$54</definedName>
    <definedName name="AFSSI015">'Note 3 and Supplementary Items'!$C$55</definedName>
    <definedName name="AFSSI016">'Note 3 and Supplementary Items'!$C$56</definedName>
    <definedName name="AFSSI017">'Note 3 and Supplementary Items'!$C$57</definedName>
    <definedName name="AFSSI018">'Note 3 and Supplementary Items'!$C$58</definedName>
    <definedName name="AFSSI019">'Note 3 and Supplementary Items'!$C$59</definedName>
    <definedName name="AFSSI020">'Note 3 and Supplementary Items'!$C$60</definedName>
    <definedName name="AFSSI021">'Note 3 and Supplementary Items'!$C$61</definedName>
    <definedName name="AFSSI030">'Note 3 and Supplementary Items'!$C$51</definedName>
    <definedName name="AFSSOCE001">'SOCE'!$C$12</definedName>
    <definedName name="AFSSOCE002">'SOCE'!$C$13</definedName>
    <definedName name="AFSSOCE003">'SOCE'!$C$14</definedName>
    <definedName name="AFSSOCE004">'SOCE'!$C$15</definedName>
    <definedName name="AFSSOCE005">'SOCE'!$C$16</definedName>
    <definedName name="AFSSOCE006">'SOCE'!$C$17</definedName>
    <definedName name="AFSSOCE007">'SOCE'!$C$18</definedName>
    <definedName name="AFSSOCE015">'SOCE'!$F$12</definedName>
    <definedName name="AFSSOCE016">'SOCE'!$F$13</definedName>
    <definedName name="AFSSOCE017">'SOCE'!$F$14</definedName>
    <definedName name="AFSSOCE018">'SOCE'!$F$15</definedName>
    <definedName name="AFSSOCE019">'SOCE'!$F$16</definedName>
    <definedName name="AFSSOCE020">'SOCE'!$F$17</definedName>
    <definedName name="AFSSOCE021">'SOCE'!$F$18</definedName>
    <definedName name="AFSSOCE022">'SOCE'!$G$12</definedName>
    <definedName name="AFSSOCE023">'SOCE'!$G$13</definedName>
    <definedName name="AFSSOCE024">'SOCE'!$G$14</definedName>
    <definedName name="AFSSOCE025">'SOCE'!$G$15</definedName>
    <definedName name="AFSSOCE026">'SOCE'!$G$16</definedName>
    <definedName name="AFSSOCE027">'SOCE'!$G$17</definedName>
    <definedName name="AFSSOCE028">'SOCE'!$G$18</definedName>
    <definedName name="AFSSOCE036">'SOCE'!$D$25</definedName>
    <definedName name="AFSSOCE037">'SOCE'!$D$26</definedName>
    <definedName name="AFSSOCE038">'SOCE'!$D$27</definedName>
    <definedName name="AFSSOCE039">'SOCE'!$D$28</definedName>
    <definedName name="AFSSOCE040">'SOCE'!$D$29</definedName>
    <definedName name="AFSSOCE041">'SOCE'!$D$30</definedName>
    <definedName name="AFSSOCE042">'SOCE'!$D$31</definedName>
    <definedName name="AFSSOCE050">'SOCE'!$F$25</definedName>
    <definedName name="AFSSOCE051">'SOCE'!$F$26</definedName>
    <definedName name="AFSSOCE052">'SOCE'!$F$27</definedName>
    <definedName name="AFSSOCE053">'SOCE'!$F$28</definedName>
    <definedName name="AFSSOCE054">'SOCE'!$F$29</definedName>
    <definedName name="AFSSOCE055">'SOCE'!$F$30</definedName>
    <definedName name="AFSSOCE056">'SOCE'!$F$31</definedName>
    <definedName name="AFSSOCE057">'SOCE'!$G$25</definedName>
    <definedName name="AFSSOCE058">'SOCE'!$G$26</definedName>
    <definedName name="AFSSOCE059">'SOCE'!$G$27</definedName>
    <definedName name="AFSSOCE060">'SOCE'!$G$28</definedName>
    <definedName name="AFSSOCE061">'SOCE'!$G$29</definedName>
    <definedName name="AFSSOCE062">'SOCE'!$G$30</definedName>
    <definedName name="AFSSOCE063">'SOCE'!$G$31</definedName>
    <definedName name="AFSSOCE070">'SOCE'!$D$12</definedName>
    <definedName name="AFSSOCE071">'SOCE'!$D$13</definedName>
    <definedName name="AFSSOCE072">'SOCE'!$D$14</definedName>
    <definedName name="AFSSOCE073">'SOCE'!$D$15</definedName>
    <definedName name="AFSSOCE074">'SOCE'!$D$16</definedName>
    <definedName name="AFSSOCE075">'SOCE'!$D$17</definedName>
    <definedName name="AFSSOCE076">'SOCE'!$D$18</definedName>
    <definedName name="AFSSOCE077">'SOCE'!$E$12</definedName>
    <definedName name="AFSSOCE078">'SOCE'!$E$13</definedName>
    <definedName name="AFSSOCE079">'SOCE'!$E$14</definedName>
    <definedName name="AFSSOCE080">'SOCE'!$E$15</definedName>
    <definedName name="AFSSOCE081">'SOCE'!$E$16</definedName>
    <definedName name="AFSSOCE082">'SOCE'!$E$17</definedName>
    <definedName name="AFSSOCE083">'SOCE'!$E$18</definedName>
    <definedName name="AFSSOCE084">'SOCE'!$C$25</definedName>
    <definedName name="AFSSOCE085">'SOCE'!$C$26</definedName>
    <definedName name="AFSSOCE086">'SOCE'!$C$27</definedName>
    <definedName name="AFSSOCE087">'SOCE'!$C$28</definedName>
    <definedName name="AFSSOCE088">'SOCE'!$C$29</definedName>
    <definedName name="AFSSOCE089">'SOCE'!$C$30</definedName>
    <definedName name="AFSSOCE090">'SOCE'!$C$31</definedName>
    <definedName name="AFSSOCE091">'SOCE'!$E$25</definedName>
    <definedName name="AFSSOCE092">'SOCE'!$E$26</definedName>
    <definedName name="AFSSOCE093">'SOCE'!$E$27</definedName>
    <definedName name="AFSSOCE094">'SOCE'!$E$28</definedName>
    <definedName name="AFSSOCE095">'SOCE'!$E$29</definedName>
    <definedName name="AFSSOCE096">'SOCE'!$E$30</definedName>
    <definedName name="AFSSOCE097">'SOCE'!$E$31</definedName>
    <definedName name="AFSSOCF001">'SOCF'!$D$11</definedName>
    <definedName name="AFSSOCF002">'SOCF'!$D$13</definedName>
    <definedName name="AFSSOCF004">'SOCF'!$C$17</definedName>
    <definedName name="AFSSOCF005">'SOCF'!$C$18</definedName>
    <definedName name="AFSSOCF006">'SOCF'!$C$19</definedName>
    <definedName name="AFSSOCF007">'SOCF'!$C$20</definedName>
    <definedName name="AFSSOCF008">'SOCF'!$C$21</definedName>
    <definedName name="AFSSOCF009">'SOCF'!$C$22</definedName>
    <definedName name="AFSSOCF010">'SOCF'!$C$23</definedName>
    <definedName name="AFSSOCF011">'SOCF'!$D$24</definedName>
    <definedName name="AFSSOCF013">'SOCF'!$C$28</definedName>
    <definedName name="AFSSOCF014">'SOCF'!$C$29</definedName>
    <definedName name="AFSSOCF015">'SOCF'!$C$30</definedName>
    <definedName name="AFSSOCF016">'SOCF'!$C$31</definedName>
    <definedName name="AFSSOCF017">'SOCF'!$C$32</definedName>
    <definedName name="AFSSOCF018">'SOCF'!$C$33</definedName>
    <definedName name="AFSSOCF019">'SOCF'!$C$34</definedName>
    <definedName name="AFSSOCF020">'SOCF'!$C$35</definedName>
    <definedName name="AFSSOCF022">'SOCF'!$D$38</definedName>
    <definedName name="AFSSOCF023">'SOCF'!$D$40</definedName>
    <definedName name="AFSSOCF024">'SOCF'!$D$41</definedName>
    <definedName name="AFSSOCF034">'SOCF'!$D$36</definedName>
    <definedName name="AFSSOCI001">'SOCI'!$C$11</definedName>
    <definedName name="AFSSOCI002">'SOCI'!$C$12</definedName>
    <definedName name="AFSSOCI003">'SOCI'!$C$14</definedName>
    <definedName name="AFSSOCI005">'SOCI'!$C$13</definedName>
    <definedName name="AFSSOCI006">'SOCI'!$C$18</definedName>
    <definedName name="AFSSOCI007">'SOCI'!$C$19</definedName>
    <definedName name="AFSSOCI008">'SOCI'!$C$20</definedName>
    <definedName name="AFSSOCI009">'SOCI'!$C$21</definedName>
    <definedName name="AFSSOCI010">'SOCI'!$C$22</definedName>
    <definedName name="AFSSOCI011">'SOCI'!$C$23</definedName>
    <definedName name="AFSSOCI012">'SOCI'!$C$24</definedName>
    <definedName name="AFSSOCI013">'SOCI'!$C$25</definedName>
    <definedName name="AFSSOCI015">'SOCI'!$D$28</definedName>
    <definedName name="AFSSOCI016">'SOCI'!$C$30</definedName>
    <definedName name="AFSSOCI017">'SOCI'!$D$32</definedName>
    <definedName name="AFSSOCI019">'SOCI'!$C$34</definedName>
    <definedName name="AFSSOCI020">'SOCI'!$C$35</definedName>
    <definedName name="AFSSOCI030">'SOCI'!$D$15</definedName>
    <definedName name="AFSSOCI031">'SOCI'!$D$26</definedName>
    <definedName name="AFSSOCI032">'SOCI'!$D$37</definedName>
    <definedName name="AFSSOFP002">'SOFP'!$C$12</definedName>
    <definedName name="AFSSOFP003">'SOFP'!$C$14</definedName>
    <definedName name="AFSSOFP004">'SOFP'!$C$15</definedName>
    <definedName name="AFSSOFP005">'SOFP'!$D$16</definedName>
    <definedName name="AFSSOFP006">'SOFP'!$C$18</definedName>
    <definedName name="AFSSOFP007">'SOFP'!$C$19</definedName>
    <definedName name="AFSSOFP008">'SOFP'!$C$20</definedName>
    <definedName name="AFSSOFP009">'SOFP'!$D$21</definedName>
    <definedName name="AFSSOFP010">'SOFP'!$C$23</definedName>
    <definedName name="AFSSOFP012">'SOFP'!$C$27</definedName>
    <definedName name="AFSSOFP013">'SOFP'!$C$28</definedName>
    <definedName name="AFSSOFP014">'SOFP'!$C$29</definedName>
    <definedName name="AFSSOFP015">'SOFP'!$C$30</definedName>
    <definedName name="AFSSOFP016">'SOFP'!$D$31</definedName>
    <definedName name="AFSSOFP017">'SOFP'!$C$33</definedName>
    <definedName name="AFSSOFP019">'SOFP'!$C$37</definedName>
    <definedName name="AFSSOFP020">'SOFP'!$C$38</definedName>
    <definedName name="AFSSOFP021">'SOFP'!$D$39</definedName>
    <definedName name="AFSSOFP022">'SOFP'!$D$41</definedName>
    <definedName name="AFSSOFP023">'SOFP'!$D$43</definedName>
    <definedName name="AFSSOFP024">'SOFP'!$C$45</definedName>
    <definedName name="AFSSOFP025">'SOFP'!$C$46</definedName>
    <definedName name="AFSSOFP026">'SOFP'!$C$47</definedName>
    <definedName name="AFSSOFP028">'SOFP'!$C$51</definedName>
    <definedName name="AFSSOFP029">'SOFP'!$C$52</definedName>
    <definedName name="AFSSOFP030">'SOFP'!$D$53</definedName>
    <definedName name="AFSSOFP031">'SOFP'!$D$55</definedName>
    <definedName name="AFSSOFP032">'SOFP'!$D$57</definedName>
    <definedName name="AFSSOFP034">'SOFP'!$C$61</definedName>
    <definedName name="AFSSOFP035">'SOFP'!$C$62</definedName>
    <definedName name="AFSSOFP036">'SOFP'!$C$63</definedName>
    <definedName name="AFSSOFP037">'SOFP'!$C$64</definedName>
    <definedName name="AFSSOFP038">'SOFP'!$D$65</definedName>
    <definedName name="OrganisationName">'SOCI'!$D$6</definedName>
    <definedName name="_xlnm.Print_Area" localSheetId="7">'Accounts Information'!$B$2:$E$14</definedName>
    <definedName name="_xlnm.Print_Area" localSheetId="6">'Contextual Information'!$B$2:$E$42</definedName>
    <definedName name="_xlnm.Print_Area" localSheetId="5">'Note 3 and Supplementary Items'!$B$2:$I$61</definedName>
    <definedName name="_xlnm.Print_Area" localSheetId="4">'Notes 1 and 2'!$B$2:$G$58</definedName>
    <definedName name="_xlnm.Print_Area" localSheetId="8">'Ratios'!$B$2:$I$16</definedName>
    <definedName name="_xlnm.Print_Area" localSheetId="1">'SOCE'!$B$2:$G$31</definedName>
    <definedName name="_xlnm.Print_Area" localSheetId="3">'SOCF'!$B$2:$D$41</definedName>
    <definedName name="_xlnm.Print_Area" localSheetId="0">'SOCI'!$B$2:$D$37</definedName>
    <definedName name="_xlnm.Print_Area" localSheetId="2">'SOFP'!$B$2:$D$65</definedName>
    <definedName name="RSLNumber">'SOCI'!$C$6</definedName>
  </definedNames>
  <calcPr fullCalcOnLoad="1"/>
</workbook>
</file>

<file path=xl/sharedStrings.xml><?xml version="1.0" encoding="utf-8"?>
<sst xmlns="http://schemas.openxmlformats.org/spreadsheetml/2006/main" count="363" uniqueCount="253">
  <si>
    <t>Audited Financial Statements Return</t>
  </si>
  <si>
    <t>Financial Statements</t>
  </si>
  <si>
    <t>Reporting Year</t>
  </si>
  <si>
    <t>RSL Reg No and Name</t>
  </si>
  <si>
    <t>£'000</t>
  </si>
  <si>
    <t>Turnover</t>
  </si>
  <si>
    <t>Operating costs</t>
  </si>
  <si>
    <t>Exceptional items</t>
  </si>
  <si>
    <t>Interest receivable</t>
  </si>
  <si>
    <t>Interest payable</t>
  </si>
  <si>
    <t>Release of negative goodwill</t>
  </si>
  <si>
    <t>Total</t>
  </si>
  <si>
    <t>Statement of Comprehensive Income</t>
  </si>
  <si>
    <t>Operating surplus/(deficit)</t>
  </si>
  <si>
    <t>Gain/(loss) on disposal of property, plant and equipment</t>
  </si>
  <si>
    <t>Other financing (costs)/income</t>
  </si>
  <si>
    <t>Movement in fair value of financial instruments</t>
  </si>
  <si>
    <t>Surplus/(deficit) before tax</t>
  </si>
  <si>
    <t>Tax (payable)/recoverable</t>
  </si>
  <si>
    <t>Surplus/(deficit) for the year</t>
  </si>
  <si>
    <t>Actuarial (loss)/gain in respect of pension schemes</t>
  </si>
  <si>
    <t>Change in fair value of hedged financial instruments</t>
  </si>
  <si>
    <t>Total comprehensive income for the year</t>
  </si>
  <si>
    <t>Statement of Changes in Equity</t>
  </si>
  <si>
    <t>Share capital</t>
  </si>
  <si>
    <t>Restricted reserve</t>
  </si>
  <si>
    <t>Revaluation reserve</t>
  </si>
  <si>
    <t>Total excluding non-controlling interest</t>
  </si>
  <si>
    <t>Non-controlling interest</t>
  </si>
  <si>
    <t>Total including non-controlling interest</t>
  </si>
  <si>
    <t>Balance at beginning of the year</t>
  </si>
  <si>
    <t>Issue of shares</t>
  </si>
  <si>
    <t>Cancellation of shares</t>
  </si>
  <si>
    <t>Surplus/(deficit) from statement of comprehensive income</t>
  </si>
  <si>
    <t>Transfer from revaluation reserve to revenue reserve</t>
  </si>
  <si>
    <t>Transfer of restricted expenditure from unrestricted reserve</t>
  </si>
  <si>
    <t>Balance at end of the year</t>
  </si>
  <si>
    <t>Scottish housing grants (SHG)</t>
  </si>
  <si>
    <t>Other grants</t>
  </si>
  <si>
    <t>Negative goodwill</t>
  </si>
  <si>
    <t>Net housing assets</t>
  </si>
  <si>
    <t>Current Assets</t>
  </si>
  <si>
    <t>Total current assets</t>
  </si>
  <si>
    <t>Total assets less current liabilities</t>
  </si>
  <si>
    <t>Provisions</t>
  </si>
  <si>
    <t>Total long term liabilities</t>
  </si>
  <si>
    <t>Net assets</t>
  </si>
  <si>
    <t>Capital &amp; reserves</t>
  </si>
  <si>
    <t>Revaluation reserves</t>
  </si>
  <si>
    <t>Restricted reserves</t>
  </si>
  <si>
    <t>Revenue reserves</t>
  </si>
  <si>
    <t>Statement of Financial Position</t>
  </si>
  <si>
    <t>Non-current assets</t>
  </si>
  <si>
    <t>Intangible assets and goodwill</t>
  </si>
  <si>
    <t>Housing properties-NBV</t>
  </si>
  <si>
    <t>Non-current investments</t>
  </si>
  <si>
    <t>Other plant, property and equipment</t>
  </si>
  <si>
    <t>Investments in joint ventures and associates</t>
  </si>
  <si>
    <t>Total non-current assets</t>
  </si>
  <si>
    <t>Receivables due after more than one year</t>
  </si>
  <si>
    <t>Investments</t>
  </si>
  <si>
    <t>Stock and work in progress</t>
  </si>
  <si>
    <t>Trade and other receivables due within one year</t>
  </si>
  <si>
    <t>Cash and cash equivalents</t>
  </si>
  <si>
    <t>Payables: amounts falling due within one year</t>
  </si>
  <si>
    <t>Deferred income: amounts falling due within one year</t>
  </si>
  <si>
    <t>Total deferred income: amounts falling due within one year</t>
  </si>
  <si>
    <t>Net current assets/(liabilities)</t>
  </si>
  <si>
    <t>Payables: amounts falling due after more than one year</t>
  </si>
  <si>
    <t>Pension asset/(liability)</t>
  </si>
  <si>
    <t>Deferred income: amounts falling due after more than one year</t>
  </si>
  <si>
    <t>Total deferred income: amounts falling due after more than one year</t>
  </si>
  <si>
    <t>Total reserves</t>
  </si>
  <si>
    <t>Interest received</t>
  </si>
  <si>
    <t>Interest paid</t>
  </si>
  <si>
    <t>Acquisition and construction of properties</t>
  </si>
  <si>
    <t>Sales of properties</t>
  </si>
  <si>
    <t>Financing</t>
  </si>
  <si>
    <t>Statement of Cash Flows</t>
  </si>
  <si>
    <t>Net cash inflow/(outflow) from operating activities</t>
  </si>
  <si>
    <t>Tax paid/(refunded)</t>
  </si>
  <si>
    <t>Cash flow from investing activities</t>
  </si>
  <si>
    <t>Purchase of other non current assets</t>
  </si>
  <si>
    <t>Sales of other non current assets</t>
  </si>
  <si>
    <t>Capital Grants received</t>
  </si>
  <si>
    <t>Capital Grants repaid</t>
  </si>
  <si>
    <t>Net cash inflow/(outflow) from investing activities</t>
  </si>
  <si>
    <t>Cash flow from financing activities</t>
  </si>
  <si>
    <t>Interest element of finance lease rental payment</t>
  </si>
  <si>
    <t>Share capital received/(repaid)</t>
  </si>
  <si>
    <t>Funding drawn down</t>
  </si>
  <si>
    <t>Funding repaid</t>
  </si>
  <si>
    <t>Early repayment and associated charges</t>
  </si>
  <si>
    <t>Capital element of finance lease rental payments</t>
  </si>
  <si>
    <t>Withdrawal from deposits</t>
  </si>
  <si>
    <t>Net cash inflow/(outflow) from financing</t>
  </si>
  <si>
    <t>Net change in cash and cash equivalents</t>
  </si>
  <si>
    <t>Cash and cash equivalents at beginning of the year</t>
  </si>
  <si>
    <t>Cash and cash equivalents at end of the year</t>
  </si>
  <si>
    <t>Note 1 - Particulars of turnover, operating costs and operating surplus or deficit</t>
  </si>
  <si>
    <t>Operating Costs</t>
  </si>
  <si>
    <t>Other activities</t>
  </si>
  <si>
    <t>Shared Ownership Housing</t>
  </si>
  <si>
    <t>Other</t>
  </si>
  <si>
    <t>Rent receivable</t>
  </si>
  <si>
    <t>Service charges</t>
  </si>
  <si>
    <t>Gross income</t>
  </si>
  <si>
    <t>Voids</t>
  </si>
  <si>
    <t>Net income</t>
  </si>
  <si>
    <t>Grants from Scottish Ministers</t>
  </si>
  <si>
    <t>Total turnover: letting</t>
  </si>
  <si>
    <t>Service costs</t>
  </si>
  <si>
    <t>Planned maintenance</t>
  </si>
  <si>
    <t>Reactive maintenance</t>
  </si>
  <si>
    <t>Impairment</t>
  </si>
  <si>
    <t>Units owned and managed at year end</t>
  </si>
  <si>
    <t>Units managed, not owned at year end</t>
  </si>
  <si>
    <t>Units owned, not managed at year end</t>
  </si>
  <si>
    <t>Units held for demolition at year end</t>
  </si>
  <si>
    <t>Total units owned / managed</t>
  </si>
  <si>
    <t>Total direct maintenance</t>
  </si>
  <si>
    <t>Total management &amp; maintenance</t>
  </si>
  <si>
    <t>Affordable letting activities</t>
  </si>
  <si>
    <t>Note 2 - Particulars of turnover, operating costs and operating surplus or deficit from affordable letting activities</t>
  </si>
  <si>
    <t>General Needs Social Housing</t>
  </si>
  <si>
    <t>Supported Social Housing Accommodation</t>
  </si>
  <si>
    <t>Grants released from deferred income</t>
  </si>
  <si>
    <t>Revenue grants from Scottish Ministers</t>
  </si>
  <si>
    <t>Other revenue grants</t>
  </si>
  <si>
    <t>Management and maintenance administration costs</t>
  </si>
  <si>
    <t>Note 3 - Particulars of turnover, operating costs and operating surplus or deficit from other activities</t>
  </si>
  <si>
    <t>Supporting people income</t>
  </si>
  <si>
    <t>Other income</t>
  </si>
  <si>
    <t>Total turnover</t>
  </si>
  <si>
    <t>Other operating costs</t>
  </si>
  <si>
    <t>Factoring</t>
  </si>
  <si>
    <t>Support activities</t>
  </si>
  <si>
    <t>Care activities</t>
  </si>
  <si>
    <t>Developments for sale to RSLs</t>
  </si>
  <si>
    <t>Developments for sale to non-RSLs</t>
  </si>
  <si>
    <t>Supplementary Items</t>
  </si>
  <si>
    <t>Capitalised maintenance costs</t>
  </si>
  <si>
    <t>Capitalised development administration costs</t>
  </si>
  <si>
    <t>Capitalised interest costs</t>
  </si>
  <si>
    <t>Housing loans due within one year</t>
  </si>
  <si>
    <t>Overdraft / bridging finance</t>
  </si>
  <si>
    <t>Housing loans due after more than one year</t>
  </si>
  <si>
    <t>Accumulated depreciation</t>
  </si>
  <si>
    <t>Operating Surplus/(Deficit)</t>
  </si>
  <si>
    <t>Wider role</t>
  </si>
  <si>
    <t>Care and repair</t>
  </si>
  <si>
    <t>Investment property activities</t>
  </si>
  <si>
    <t>Contracted out services undertaken for RSLs</t>
  </si>
  <si>
    <t>Contracted out services undertaken for others</t>
  </si>
  <si>
    <t>Uncapitalised development administration costs</t>
  </si>
  <si>
    <t>Chief executive emoluments excluding pension contribution</t>
  </si>
  <si>
    <t>Total staff costs</t>
  </si>
  <si>
    <t>Total key management personnel emoluments</t>
  </si>
  <si>
    <t>External auditors' fees - audit</t>
  </si>
  <si>
    <t>Auditors' fees - other</t>
  </si>
  <si>
    <t>Receivables - net rental</t>
  </si>
  <si>
    <t>Pension deficit recovery payments due within one year</t>
  </si>
  <si>
    <t>Pension deficit recovery payments due after more than one year</t>
  </si>
  <si>
    <t>Other loans due within one year</t>
  </si>
  <si>
    <t>Intra-group borrowing due within one year</t>
  </si>
  <si>
    <t>Other loans due after more than one year</t>
  </si>
  <si>
    <t>Intra-group borrowing due after more than one year</t>
  </si>
  <si>
    <t>Intra-group receivables</t>
  </si>
  <si>
    <t>Other intra-group payables</t>
  </si>
  <si>
    <t>Contextual Information</t>
  </si>
  <si>
    <t>Accounting year end</t>
  </si>
  <si>
    <t>External auditors' name</t>
  </si>
  <si>
    <t>Internal auditors' name</t>
  </si>
  <si>
    <t>Contingent liabilities</t>
  </si>
  <si>
    <t>Staff Pension Schemes</t>
  </si>
  <si>
    <t>Which scheme(s) are you members of?</t>
  </si>
  <si>
    <t>How many particpating members in each scheme?</t>
  </si>
  <si>
    <t>How many staff members not currently contributing to any scheme?</t>
  </si>
  <si>
    <t>SHAPS financial assessment risk rating</t>
  </si>
  <si>
    <t>Are you appealing this risk rating?</t>
  </si>
  <si>
    <t>Date financial statements authorised</t>
  </si>
  <si>
    <t>Are the financial statements qualified?</t>
  </si>
  <si>
    <t>Legal action</t>
  </si>
  <si>
    <t>LSVT contract compliance</t>
  </si>
  <si>
    <t>None</t>
  </si>
  <si>
    <t>Pension</t>
  </si>
  <si>
    <t>Repayment of SHG</t>
  </si>
  <si>
    <t>Accounts Information</t>
  </si>
  <si>
    <t>Date return approved</t>
  </si>
  <si>
    <t>Approver</t>
  </si>
  <si>
    <t>Approver job title</t>
  </si>
  <si>
    <t>Ratios Report</t>
  </si>
  <si>
    <t>Financial capacity</t>
  </si>
  <si>
    <t>Efficiency</t>
  </si>
  <si>
    <t>Liquidity</t>
  </si>
  <si>
    <t>Profitability</t>
  </si>
  <si>
    <t>Interest cover (%)</t>
  </si>
  <si>
    <t>Gearing (%)</t>
  </si>
  <si>
    <t>Voids (%)</t>
  </si>
  <si>
    <t>Arrears (%)</t>
  </si>
  <si>
    <t>Bad debts (%)</t>
  </si>
  <si>
    <t>Staff costs / turnover (%)</t>
  </si>
  <si>
    <t>Gross surplus / (deficit) (%)</t>
  </si>
  <si>
    <t>Net surplus / (deficit)</t>
  </si>
  <si>
    <t>Diversification</t>
  </si>
  <si>
    <t>Net debt per unit (£)</t>
  </si>
  <si>
    <t>Debt per unit (£)</t>
  </si>
  <si>
    <t>Income from non-rental activities (%)</t>
  </si>
  <si>
    <t>Bad debts written (off)/back</t>
  </si>
  <si>
    <t>Depreciation: housing</t>
  </si>
  <si>
    <t>Units</t>
  </si>
  <si>
    <t>Cost per unit</t>
  </si>
  <si>
    <t>Management &amp; maintenance administration</t>
  </si>
  <si>
    <t>Key management personnel / staff costs (%)</t>
  </si>
  <si>
    <t>Turnover per unit (£)</t>
  </si>
  <si>
    <t>Current ratio</t>
  </si>
  <si>
    <t>Debt burden</t>
  </si>
  <si>
    <t>Other activities surplus / operating surplus (%)</t>
  </si>
  <si>
    <t>Intra-group lending</t>
  </si>
  <si>
    <t>Calendar year of last housing asset revaluation</t>
  </si>
  <si>
    <t>Share of operating surplus/(deficit) in joint ventures and associates</t>
  </si>
  <si>
    <t>Decrease in valuation of housing properties</t>
  </si>
  <si>
    <t>Reversal of previous decrease in valuation of housing properties</t>
  </si>
  <si>
    <t>Revenue reserve Restricted fund</t>
  </si>
  <si>
    <t>Revenue reserve Unrestricted fund</t>
  </si>
  <si>
    <t>Number of years since a full procurement exercise was undertaken for the external auditor</t>
  </si>
  <si>
    <t>Number of years since a full procurement exercise was undertaken for the internal auditor</t>
  </si>
  <si>
    <t>How do you account for capital grant income?</t>
  </si>
  <si>
    <t>Responsive repairs to planned maintenance</t>
  </si>
  <si>
    <t>EBITDA / revenue (%)</t>
  </si>
  <si>
    <t>Version 3.2</t>
  </si>
  <si>
    <t>860.3</t>
  </si>
  <si>
    <t>0</t>
  </si>
  <si>
    <t>13.7</t>
  </si>
  <si>
    <t>1381</t>
  </si>
  <si>
    <t>22</t>
  </si>
  <si>
    <t>March</t>
  </si>
  <si>
    <t>25/07/2019</t>
  </si>
  <si>
    <t>No</t>
  </si>
  <si>
    <t>Alexander Sloan</t>
  </si>
  <si>
    <t>Scott-Moncrieff</t>
  </si>
  <si>
    <t>Yes</t>
  </si>
  <si>
    <t>N/A</t>
  </si>
  <si>
    <t>SHAPS CARE 70th</t>
  </si>
  <si>
    <t>SHAPS DC</t>
  </si>
  <si>
    <t>Low</t>
  </si>
  <si>
    <t>1</t>
  </si>
  <si>
    <t>4</t>
  </si>
  <si>
    <t>Accruals method</t>
  </si>
  <si>
    <t>Ochil View Housing Association Ltd</t>
  </si>
  <si>
    <t>213</t>
  </si>
  <si>
    <t>Anne Smith</t>
  </si>
  <si>
    <t>Director of Finance and Corporate Servic...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</si>
</sst>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\(#,##0.0\)"/>
    <numFmt numFmtId="165" formatCode="#,##0;\(#,##0\)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1635"/>
        <bgColor indexed="64"/>
      </patternFill>
    </fill>
    <fill>
      <patternFill patternType="solid">
        <fgColor rgb="FFB7274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0000426769257"/>
      </left>
      <right>
        <color indexed="63"/>
      </right>
      <top style="thin">
        <color theme="0" tint="-0.14990000426769257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0000426769257"/>
      </top>
      <bottom style="thin">
        <color theme="0" tint="-0.14990000426769257"/>
      </bottom>
    </border>
    <border>
      <left>
        <color indexed="63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0000426769257"/>
      </left>
      <right style="thin">
        <color theme="0" tint="-0.14993000030517578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0000426769257"/>
      </top>
      <bottom style="thin">
        <color theme="0" tint="-0.14993000030517578"/>
      </bottom>
    </border>
    <border>
      <left>
        <color indexed="63"/>
      </left>
      <right style="thin">
        <color theme="0" tint="-0.14986999332904816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86999332904816"/>
      </left>
      <right>
        <color indexed="63"/>
      </right>
      <top style="thin">
        <color theme="0" tint="-0.14986999332904816"/>
      </top>
      <bottom style="thin">
        <color theme="0" tint="-0.14990000426769257"/>
      </bottom>
    </border>
    <border>
      <left style="thin">
        <color theme="0" tint="-0.14986999332904816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 tint="-0.14990000426769257"/>
      </bottom>
    </border>
    <border>
      <left>
        <color indexed="63"/>
      </left>
      <right style="thin">
        <color theme="0" tint="-0.14986999332904816"/>
      </right>
      <top style="thin">
        <color theme="0" tint="-0.14986999332904816"/>
      </top>
      <bottom style="thin">
        <color theme="0" tint="-0.14990000426769257"/>
      </bottom>
    </border>
    <border>
      <left style="thin">
        <color theme="0" tint="-0.14986999332904816"/>
      </left>
      <right style="thin">
        <color theme="0" tint="-0.14990000426769257"/>
      </right>
      <top style="thin">
        <color theme="0" tint="-0.14990000426769257"/>
      </top>
      <bottom style="thin">
        <color theme="0" tint="-0.14986999332904816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3000030517578"/>
      </top>
      <bottom style="thin">
        <color theme="0" tint="-0.14990000426769257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86999332904816"/>
      </bottom>
    </border>
    <border>
      <left style="thin">
        <color theme="0" tint="-0.14990000426769257"/>
      </left>
      <right style="thin">
        <color theme="0" tint="-0.14986999332904816"/>
      </right>
      <top style="thin">
        <color theme="0" tint="-0.14990000426769257"/>
      </top>
      <bottom style="thin">
        <color theme="0" tint="-0.14986999332904816"/>
      </bottom>
    </border>
    <border>
      <left style="thin">
        <color theme="0" tint="-0.14990000426769257"/>
      </left>
      <right style="thin">
        <color theme="0" tint="-0.14993000030517578"/>
      </right>
      <top style="thin">
        <color theme="0" tint="-0.14990000426769257"/>
      </top>
      <bottom style="thin">
        <color theme="0" tint="-0.14993000030517578"/>
      </bottom>
    </border>
    <border>
      <left style="thin">
        <color theme="0" tint="-0.14990000426769257"/>
      </left>
      <right style="thin">
        <color theme="0" tint="-0.14986999332904816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0000426769257"/>
      </left>
      <right>
        <color indexed="63"/>
      </right>
      <top style="thin">
        <color theme="0" tint="-0.14993000030517578"/>
      </top>
      <bottom style="thin">
        <color theme="0" tint="-0.14990000426769257"/>
      </bottom>
    </border>
    <border>
      <left>
        <color indexed="63"/>
      </left>
      <right style="thin">
        <color theme="0" tint="-0.14990000426769257"/>
      </right>
      <top style="thin">
        <color theme="0" tint="-0.14993000030517578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0000426769257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000042676925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64" fontId="4" fillId="35" borderId="11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64" fontId="4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5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6" fillId="35" borderId="17" xfId="0" applyFont="1" applyFill="1" applyBorder="1" applyAlignment="1">
      <alignment wrapText="1"/>
    </xf>
    <xf numFmtId="0" fontId="4" fillId="35" borderId="17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0" fontId="5" fillId="35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5" fillId="35" borderId="17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35" borderId="18" xfId="0" applyFont="1" applyFill="1" applyBorder="1" applyAlignment="1">
      <alignment horizontal="right"/>
    </xf>
    <xf numFmtId="0" fontId="4" fillId="35" borderId="19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3" fontId="5" fillId="35" borderId="18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4" fillId="35" borderId="28" xfId="0" applyFont="1" applyFill="1" applyBorder="1" applyAlignment="1">
      <alignment horizontal="center"/>
    </xf>
    <xf numFmtId="0" fontId="4" fillId="35" borderId="0" xfId="0" applyFont="1" applyFill="1" applyAlignment="1">
      <alignment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35" borderId="11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164" fontId="4" fillId="35" borderId="11" xfId="0" applyNumberFormat="1" applyFont="1" applyFill="1" applyBorder="1" applyAlignment="1">
      <alignment horizontal="right" vertical="center"/>
    </xf>
    <xf numFmtId="164" fontId="5" fillId="35" borderId="11" xfId="0" applyNumberFormat="1" applyFont="1" applyFill="1" applyBorder="1" applyAlignment="1">
      <alignment horizontal="right" vertical="center"/>
    </xf>
    <xf numFmtId="164" fontId="5" fillId="35" borderId="18" xfId="0" applyNumberFormat="1" applyFont="1" applyFill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0" fontId="3" fillId="34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wrapText="1"/>
    </xf>
    <xf numFmtId="3" fontId="4" fillId="35" borderId="19" xfId="0" applyNumberFormat="1" applyFont="1" applyFill="1" applyBorder="1" applyAlignment="1">
      <alignment horizontal="right"/>
    </xf>
    <xf numFmtId="3" fontId="4" fillId="35" borderId="18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165" fontId="5" fillId="35" borderId="29" xfId="0" applyNumberFormat="1" applyFont="1" applyFill="1" applyBorder="1" applyAlignment="1">
      <alignment horizontal="center"/>
    </xf>
    <xf numFmtId="165" fontId="5" fillId="35" borderId="30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5" fillId="35" borderId="31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32" xfId="0" applyFont="1" applyFill="1" applyBorder="1" applyAlignment="1">
      <alignment horizontal="left"/>
    </xf>
    <xf numFmtId="165" fontId="5" fillId="35" borderId="18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left"/>
    </xf>
    <xf numFmtId="49" fontId="5" fillId="35" borderId="18" xfId="0" applyNumberFormat="1" applyFont="1" applyFill="1" applyBorder="1" applyAlignment="1">
      <alignment horizontal="left"/>
    </xf>
    <xf numFmtId="49" fontId="5" fillId="35" borderId="32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142875</xdr:rowOff>
    </xdr:from>
    <xdr:to>
      <xdr:col>3</xdr:col>
      <xdr:colOff>809625</xdr:colOff>
      <xdr:row>3</xdr:row>
      <xdr:rowOff>28575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95850" y="1428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0</xdr:rowOff>
    </xdr:from>
    <xdr:to>
      <xdr:col>6</xdr:col>
      <xdr:colOff>676275</xdr:colOff>
      <xdr:row>3</xdr:row>
      <xdr:rowOff>47625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00950" y="161925"/>
          <a:ext cx="144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142875</xdr:rowOff>
    </xdr:from>
    <xdr:to>
      <xdr:col>3</xdr:col>
      <xdr:colOff>809625</xdr:colOff>
      <xdr:row>3</xdr:row>
      <xdr:rowOff>28575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24475" y="1428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142875</xdr:rowOff>
    </xdr:from>
    <xdr:to>
      <xdr:col>3</xdr:col>
      <xdr:colOff>809625</xdr:colOff>
      <xdr:row>3</xdr:row>
      <xdr:rowOff>28575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28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6</xdr:col>
      <xdr:colOff>962025</xdr:colOff>
      <xdr:row>3</xdr:row>
      <xdr:rowOff>28575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43725" y="14287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142875</xdr:rowOff>
    </xdr:from>
    <xdr:to>
      <xdr:col>8</xdr:col>
      <xdr:colOff>962025</xdr:colOff>
      <xdr:row>3</xdr:row>
      <xdr:rowOff>28575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58375" y="14287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2162175</xdr:colOff>
      <xdr:row>0</xdr:row>
      <xdr:rowOff>133350</xdr:rowOff>
    </xdr:from>
    <xdr:to>
      <xdr:col>5</xdr:col>
      <xdr:colOff>19050</xdr:colOff>
      <xdr:row>3</xdr:row>
      <xdr:rowOff>19050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38950" y="133350"/>
          <a:ext cx="2219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133350</xdr:rowOff>
    </xdr:from>
    <xdr:to>
      <xdr:col>5</xdr:col>
      <xdr:colOff>19050</xdr:colOff>
      <xdr:row>3</xdr:row>
      <xdr:rowOff>19050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10</xdr:col>
      <xdr:colOff>28575</xdr:colOff>
      <xdr:row>3</xdr:row>
      <xdr:rowOff>19050</xdr:rowOff>
    </xdr:to>
    <xdr:pic>
      <xdr:nvPicPr>
        <xdr:cNvPr id="1" name="Picture 11" descr="A2700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72275" y="1333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57.28125" style="8" bestFit="1" customWidth="1"/>
    <col min="3" max="4" width="16.7109375" style="8" customWidth="1"/>
    <col min="5" max="5" width="16.28125" style="8" bestFit="1" customWidth="1"/>
    <col min="6" max="6" width="9.140625" style="8" customWidth="1"/>
    <col min="7" max="18" width="9.140625" style="7" customWidth="1"/>
    <col min="19" max="16384" width="9.140625" style="8" customWidth="1"/>
  </cols>
  <sheetData>
    <row r="1" spans="1:6" ht="12.75">
      <c r="A1" s="7"/>
      <c r="B1" s="7"/>
      <c r="C1" s="7"/>
      <c r="D1" s="7"/>
      <c r="E1" s="7"/>
      <c r="F1" s="7"/>
    </row>
    <row r="2" spans="1:6" ht="15">
      <c r="A2" s="7"/>
      <c r="B2" s="1" t="s">
        <v>0</v>
      </c>
      <c r="C2" s="9"/>
      <c r="D2" s="7"/>
      <c r="E2" s="7"/>
      <c r="F2" s="7"/>
    </row>
    <row r="3" spans="1:6" ht="15">
      <c r="A3" s="7"/>
      <c r="B3" s="1" t="s">
        <v>1</v>
      </c>
      <c r="C3" s="9"/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2" t="s">
        <v>2</v>
      </c>
      <c r="C5" s="2">
        <v>2019</v>
      </c>
      <c r="D5" s="2"/>
      <c r="E5" s="7"/>
      <c r="F5" s="7"/>
    </row>
    <row r="6" spans="1:6" ht="39">
      <c r="A6" s="7"/>
      <c r="B6" s="2" t="s">
        <v>3</v>
      </c>
      <c r="C6" s="78" t="s">
        <v>250</v>
      </c>
      <c r="D6" s="83" t="s">
        <v>249</v>
      </c>
      <c r="E6" s="7"/>
      <c r="F6" s="7"/>
    </row>
    <row r="7" s="7" customFormat="1" ht="12.75"/>
    <row r="8" spans="2:4" s="7" customFormat="1" ht="12.75">
      <c r="B8" s="3" t="s">
        <v>12</v>
      </c>
      <c r="C8" s="10"/>
      <c r="D8" s="11"/>
    </row>
    <row r="9" spans="2:4" s="7" customFormat="1" ht="12.75">
      <c r="B9" s="12"/>
      <c r="C9" s="4" t="s">
        <v>4</v>
      </c>
      <c r="D9" s="4" t="s">
        <v>4</v>
      </c>
    </row>
    <row r="10" spans="2:4" s="7" customFormat="1" ht="12.75">
      <c r="B10" s="12"/>
      <c r="C10" s="12"/>
      <c r="D10" s="12"/>
    </row>
    <row r="11" spans="2:4" s="7" customFormat="1" ht="12.75">
      <c r="B11" s="12" t="s">
        <v>5</v>
      </c>
      <c r="C11" s="13">
        <v>6939.7</v>
      </c>
      <c r="D11" s="13"/>
    </row>
    <row r="12" spans="2:4" s="7" customFormat="1" ht="12.75">
      <c r="B12" s="12" t="s">
        <v>6</v>
      </c>
      <c r="C12" s="13">
        <v>-5155.7</v>
      </c>
      <c r="D12" s="13"/>
    </row>
    <row r="13" spans="2:4" s="7" customFormat="1" ht="12.75">
      <c r="B13" s="12" t="s">
        <v>14</v>
      </c>
      <c r="C13" s="13">
        <v>38.4</v>
      </c>
      <c r="D13" s="13"/>
    </row>
    <row r="14" spans="2:4" s="7" customFormat="1" ht="12.75">
      <c r="B14" s="12" t="s">
        <v>7</v>
      </c>
      <c r="C14" s="13">
        <v>0</v>
      </c>
      <c r="D14" s="13"/>
    </row>
    <row r="15" spans="2:4" s="7" customFormat="1" ht="12.75">
      <c r="B15" s="5" t="s">
        <v>13</v>
      </c>
      <c r="C15" s="6"/>
      <c r="D15" s="6">
        <f>ROUND(AFSSOCI001+AFSSOCI002+AFSSOCI005+AFSSOCI003,1)</f>
        <v>1822.4</v>
      </c>
    </row>
    <row r="16" spans="2:4" s="7" customFormat="1" ht="12.75">
      <c r="B16" s="12"/>
      <c r="C16" s="14"/>
      <c r="D16" s="14"/>
    </row>
    <row r="17" spans="2:4" s="7" customFormat="1" ht="12.75">
      <c r="B17" s="12"/>
      <c r="C17" s="14"/>
      <c r="D17" s="14"/>
    </row>
    <row r="18" spans="2:4" s="7" customFormat="1" ht="12.75">
      <c r="B18" s="12" t="s">
        <v>220</v>
      </c>
      <c r="C18" s="14" t="s">
        <v>232</v>
      </c>
      <c r="D18" s="14"/>
    </row>
    <row r="19" spans="2:4" s="7" customFormat="1" ht="12.75">
      <c r="B19" s="12" t="s">
        <v>8</v>
      </c>
      <c r="C19" s="13">
        <v>63</v>
      </c>
      <c r="D19" s="13"/>
    </row>
    <row r="20" spans="2:4" s="7" customFormat="1" ht="12.75">
      <c r="B20" s="12" t="s">
        <v>9</v>
      </c>
      <c r="C20" s="13">
        <v>-625.1</v>
      </c>
      <c r="D20" s="13"/>
    </row>
    <row r="21" spans="2:4" s="7" customFormat="1" ht="12.75">
      <c r="B21" s="12" t="s">
        <v>15</v>
      </c>
      <c r="C21" s="13">
        <v>103.1</v>
      </c>
      <c r="D21" s="13"/>
    </row>
    <row r="22" spans="2:4" s="7" customFormat="1" ht="12.75">
      <c r="B22" s="12" t="s">
        <v>10</v>
      </c>
      <c r="C22" s="13">
        <v>0</v>
      </c>
      <c r="D22" s="13"/>
    </row>
    <row r="23" spans="2:4" s="7" customFormat="1" ht="12.75">
      <c r="B23" s="12" t="s">
        <v>16</v>
      </c>
      <c r="C23" s="13">
        <v>0</v>
      </c>
      <c r="D23" s="13"/>
    </row>
    <row r="24" spans="2:4" s="7" customFormat="1" ht="12.75">
      <c r="B24" s="12" t="s">
        <v>221</v>
      </c>
      <c r="C24" s="13">
        <v>0</v>
      </c>
      <c r="D24" s="13"/>
    </row>
    <row r="25" spans="2:4" s="7" customFormat="1" ht="12.75">
      <c r="B25" s="12" t="s">
        <v>222</v>
      </c>
      <c r="C25" s="13">
        <v>0</v>
      </c>
      <c r="D25" s="13"/>
    </row>
    <row r="26" spans="2:4" s="7" customFormat="1" ht="12.75">
      <c r="B26" s="5" t="s">
        <v>11</v>
      </c>
      <c r="C26" s="6"/>
      <c r="D26" s="6">
        <f>ROUND(AFSSOCI006+AFSSOCI007+AFSSOCI008+AFSSOCI009+AFSSOCI010+AFSSOCI011+AFSSOCI012+AFSSOCI013,1)</f>
        <v>-459</v>
      </c>
    </row>
    <row r="27" spans="2:4" s="7" customFormat="1" ht="12.75">
      <c r="B27" s="12"/>
      <c r="C27" s="14"/>
      <c r="D27" s="14"/>
    </row>
    <row r="28" spans="2:4" s="7" customFormat="1" ht="12.75">
      <c r="B28" s="5" t="s">
        <v>17</v>
      </c>
      <c r="C28" s="6"/>
      <c r="D28" s="6">
        <f>ROUND(AFSSOCI030+AFSSOCI031,1)</f>
        <v>1363.4</v>
      </c>
    </row>
    <row r="29" spans="2:4" s="7" customFormat="1" ht="12.75">
      <c r="B29" s="12"/>
      <c r="C29" s="14"/>
      <c r="D29" s="14"/>
    </row>
    <row r="30" spans="2:4" s="7" customFormat="1" ht="12.75">
      <c r="B30" s="12" t="s">
        <v>18</v>
      </c>
      <c r="C30" s="13">
        <v>0</v>
      </c>
      <c r="D30" s="13"/>
    </row>
    <row r="31" spans="2:4" s="7" customFormat="1" ht="12.75">
      <c r="B31" s="12"/>
      <c r="C31" s="14"/>
      <c r="D31" s="14"/>
    </row>
    <row r="32" spans="2:4" s="7" customFormat="1" ht="12.75">
      <c r="B32" s="5" t="s">
        <v>19</v>
      </c>
      <c r="C32" s="6"/>
      <c r="D32" s="6">
        <f>ROUND(AFSSOCI015+AFSSOCI016,1)</f>
        <v>1363.4</v>
      </c>
    </row>
    <row r="33" spans="2:4" s="7" customFormat="1" ht="12.75">
      <c r="B33" s="12"/>
      <c r="C33" s="14"/>
      <c r="D33" s="14"/>
    </row>
    <row r="34" spans="2:4" s="7" customFormat="1" ht="12.75">
      <c r="B34" s="12" t="s">
        <v>20</v>
      </c>
      <c r="C34" s="13">
        <v>-655</v>
      </c>
      <c r="D34" s="14"/>
    </row>
    <row r="35" spans="2:4" s="7" customFormat="1" ht="12.75">
      <c r="B35" s="12" t="s">
        <v>21</v>
      </c>
      <c r="C35" s="13">
        <v>0</v>
      </c>
      <c r="D35" s="14"/>
    </row>
    <row r="36" spans="2:4" s="7" customFormat="1" ht="12.75">
      <c r="B36" s="12"/>
      <c r="C36" s="14"/>
      <c r="D36" s="14"/>
    </row>
    <row r="37" spans="2:4" s="7" customFormat="1" ht="12.75">
      <c r="B37" s="5" t="s">
        <v>22</v>
      </c>
      <c r="C37" s="14"/>
      <c r="D37" s="6">
        <f>ROUND(AFSSOCI017+AFSSOCI019+AFSSOCI020,1)</f>
        <v>708.4</v>
      </c>
    </row>
    <row r="38" spans="2:4" s="7" customFormat="1" ht="12.75">
      <c r="B38" s="14"/>
      <c r="C38" s="14"/>
      <c r="D38" s="14"/>
    </row>
    <row r="39" spans="2:4" s="7" customFormat="1" ht="12.75">
      <c r="B39" s="5" t="s">
        <v>230</v>
      </c>
      <c r="C39" s="14"/>
      <c r="D39" s="14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50.140625" style="8" customWidth="1"/>
    <col min="3" max="8" width="16.57421875" style="8" customWidth="1"/>
    <col min="9" max="16384" width="9.140625" style="8" customWidth="1"/>
  </cols>
  <sheetData>
    <row r="1" s="7" customFormat="1" ht="12.75"/>
    <row r="2" spans="2:27" ht="15">
      <c r="B2" s="1" t="s">
        <v>0</v>
      </c>
      <c r="C2" s="1"/>
      <c r="D2" s="1"/>
      <c r="E2" s="1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5">
      <c r="B3" s="1" t="s">
        <v>1</v>
      </c>
      <c r="C3" s="1"/>
      <c r="D3" s="1"/>
      <c r="E3" s="1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32" ht="12.75">
      <c r="B4" s="7"/>
      <c r="C4" s="7"/>
      <c r="D4" s="7"/>
      <c r="E4" s="7"/>
      <c r="F4" s="7"/>
      <c r="G4" s="7"/>
      <c r="H4" s="7"/>
      <c r="I4" s="18"/>
      <c r="J4" s="1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1" ht="12.75">
      <c r="B5" s="2" t="s">
        <v>2</v>
      </c>
      <c r="C5" s="77">
        <f>SOCI!C5</f>
        <v>2019</v>
      </c>
      <c r="D5" s="2"/>
      <c r="E5" s="2"/>
      <c r="F5" s="2"/>
      <c r="G5" s="2"/>
      <c r="H5" s="18"/>
      <c r="I5" s="1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12.75">
      <c r="B6" s="2" t="s">
        <v>3</v>
      </c>
      <c r="C6" s="78" t="str">
        <f>RSLNumber</f>
        <v>213</v>
      </c>
      <c r="D6" s="84" t="str">
        <f>OrganisationName</f>
        <v>Ochil View Housing Association Ltd</v>
      </c>
      <c r="E6" s="2"/>
      <c r="F6" s="2"/>
      <c r="G6" s="2"/>
      <c r="H6" s="18"/>
      <c r="I6" s="1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0" s="7" customFormat="1" ht="12.75">
      <c r="B7" s="18"/>
      <c r="C7" s="18"/>
      <c r="D7" s="18"/>
      <c r="E7" s="18"/>
      <c r="F7" s="18"/>
      <c r="G7" s="18"/>
      <c r="H7" s="17"/>
      <c r="I7" s="18"/>
      <c r="J7" s="17"/>
    </row>
    <row r="8" spans="2:23" ht="12.75">
      <c r="B8" s="23" t="s">
        <v>23</v>
      </c>
      <c r="C8" s="24"/>
      <c r="D8" s="24"/>
      <c r="E8" s="24"/>
      <c r="F8" s="24"/>
      <c r="G8" s="2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4" s="22" customFormat="1" ht="26.25">
      <c r="A9" s="19"/>
      <c r="B9" s="20"/>
      <c r="C9" s="21" t="s">
        <v>24</v>
      </c>
      <c r="D9" s="21" t="s">
        <v>223</v>
      </c>
      <c r="E9" s="21" t="s">
        <v>224</v>
      </c>
      <c r="F9" s="21" t="s">
        <v>25</v>
      </c>
      <c r="G9" s="21" t="s">
        <v>26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12.75">
      <c r="B10" s="12"/>
      <c r="C10" s="4" t="s">
        <v>4</v>
      </c>
      <c r="D10" s="4" t="s">
        <v>4</v>
      </c>
      <c r="E10" s="88" t="s">
        <v>4</v>
      </c>
      <c r="F10" s="4" t="s">
        <v>4</v>
      </c>
      <c r="G10" s="4" t="s">
        <v>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2.75">
      <c r="B11" s="12"/>
      <c r="C11" s="12"/>
      <c r="D11" s="12"/>
      <c r="E11" s="12"/>
      <c r="F11" s="12"/>
      <c r="G11" s="1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4" ht="12.75">
      <c r="B12" s="5" t="s">
        <v>30</v>
      </c>
      <c r="C12" s="79">
        <v>0</v>
      </c>
      <c r="D12" s="79">
        <v>0</v>
      </c>
      <c r="E12" s="79">
        <v>6061.3</v>
      </c>
      <c r="F12" s="79">
        <v>0</v>
      </c>
      <c r="G12" s="79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12.75">
      <c r="B13" s="12" t="s">
        <v>31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ht="12.75">
      <c r="B14" s="12" t="s">
        <v>32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2.75">
      <c r="B15" s="12" t="s">
        <v>33</v>
      </c>
      <c r="C15" s="80">
        <v>0</v>
      </c>
      <c r="D15" s="80">
        <v>0</v>
      </c>
      <c r="E15" s="80">
        <v>708.4</v>
      </c>
      <c r="F15" s="80">
        <v>0</v>
      </c>
      <c r="G15" s="80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2:24" ht="12.75">
      <c r="B16" s="12" t="s">
        <v>34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2.75">
      <c r="B17" s="12" t="s">
        <v>35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2:24" ht="12.75">
      <c r="B18" s="5" t="s">
        <v>36</v>
      </c>
      <c r="C18" s="79">
        <f>ROUND(AFSSOCE001+AFSSOCE002+AFSSOCE003+AFSSOCE004+AFSSOCE005+AFSSOCE006,1)</f>
        <v>0</v>
      </c>
      <c r="D18" s="79">
        <f>ROUND(AFSSOCE070+AFSSOCE071+AFSSOCE072+AFSSOCE073+AFSSOCE074+AFSSOCE075,1)</f>
        <v>0</v>
      </c>
      <c r="E18" s="79">
        <f>ROUND(AFSSOCE077+AFSSOCE078+AFSSOCE079+AFSSOCE080+AFSSOCE081+AFSSOCE082,1)</f>
        <v>6769.7</v>
      </c>
      <c r="F18" s="79">
        <f>ROUND(AFSSOCE015+AFSSOCE016+AFSSOCE017+AFSSOCE018+AFSSOCE019+AFSSOCE020,1)</f>
        <v>0</v>
      </c>
      <c r="G18" s="79">
        <f>ROUND(AFSSOCE022+AFSSOCE023+AFSSOCE024+AFSSOCE025+AFSSOCE026+AFSSOCE027,1)</f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3" ht="12.75">
      <c r="B19" s="15"/>
      <c r="C19" s="25"/>
      <c r="D19" s="25"/>
      <c r="E19" s="25"/>
      <c r="F19" s="25"/>
      <c r="G19" s="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2.75">
      <c r="B20" s="15"/>
      <c r="C20" s="25"/>
      <c r="D20" s="25"/>
      <c r="E20" s="25"/>
      <c r="F20" s="25"/>
      <c r="G20" s="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="7" customFormat="1" ht="12.75"/>
    <row r="22" spans="2:7" s="7" customFormat="1" ht="39">
      <c r="B22" s="5"/>
      <c r="C22" s="21" t="s">
        <v>27</v>
      </c>
      <c r="D22" s="21" t="s">
        <v>28</v>
      </c>
      <c r="E22" s="21" t="s">
        <v>29</v>
      </c>
      <c r="F22" s="22"/>
      <c r="G22" s="25"/>
    </row>
    <row r="23" spans="2:5" s="7" customFormat="1" ht="12.75">
      <c r="B23" s="12"/>
      <c r="C23" s="4" t="s">
        <v>4</v>
      </c>
      <c r="D23" s="4" t="s">
        <v>4</v>
      </c>
      <c r="E23" s="4" t="s">
        <v>4</v>
      </c>
    </row>
    <row r="24" spans="2:5" s="7" customFormat="1" ht="12.75">
      <c r="B24" s="12"/>
      <c r="C24" s="5"/>
      <c r="D24" s="12"/>
      <c r="E24" s="12"/>
    </row>
    <row r="25" spans="2:5" s="7" customFormat="1" ht="12.75">
      <c r="B25" s="5" t="s">
        <v>30</v>
      </c>
      <c r="C25" s="79">
        <f>ROUND(AFSSOCE001+AFSSOCE070+AFSSOCE077+AFSSOCE015+AFSSOCE022,1)</f>
        <v>6061.3</v>
      </c>
      <c r="D25" s="79">
        <v>0</v>
      </c>
      <c r="E25" s="79">
        <f>ROUND(AFSSOCE084+AFSSOCE036,1)</f>
        <v>6061.3</v>
      </c>
    </row>
    <row r="26" spans="2:5" s="7" customFormat="1" ht="12.75">
      <c r="B26" s="12" t="s">
        <v>31</v>
      </c>
      <c r="C26" s="79">
        <f>ROUND(AFSSOCE002+AFSSOCE071+AFSSOCE078+AFSSOCE016+AFSSOCE023,1)</f>
        <v>0</v>
      </c>
      <c r="D26" s="80">
        <v>0</v>
      </c>
      <c r="E26" s="79">
        <f>ROUND(AFSSOCE085+AFSSOCE037,1)</f>
        <v>0</v>
      </c>
    </row>
    <row r="27" spans="2:5" s="7" customFormat="1" ht="12.75">
      <c r="B27" s="12" t="s">
        <v>32</v>
      </c>
      <c r="C27" s="79">
        <f>ROUND(AFSSOCE003+AFSSOCE072+AFSSOCE079+AFSSOCE017+AFSSOCE024,1)</f>
        <v>0</v>
      </c>
      <c r="D27" s="80">
        <v>0</v>
      </c>
      <c r="E27" s="79">
        <f>ROUND(AFSSOCE086+AFSSOCE038,1)</f>
        <v>0</v>
      </c>
    </row>
    <row r="28" spans="2:5" s="7" customFormat="1" ht="12.75">
      <c r="B28" s="12" t="s">
        <v>33</v>
      </c>
      <c r="C28" s="79">
        <f>ROUND(AFSSOCE004+AFSSOCE073+AFSSOCE080+AFSSOCE018+AFSSOCE025,1)</f>
        <v>708.4</v>
      </c>
      <c r="D28" s="80">
        <v>0</v>
      </c>
      <c r="E28" s="79">
        <f>ROUND(AFSSOCE087+AFSSOCE039,1)</f>
        <v>708.4</v>
      </c>
    </row>
    <row r="29" spans="2:5" s="7" customFormat="1" ht="12.75">
      <c r="B29" s="12" t="s">
        <v>34</v>
      </c>
      <c r="C29" s="79">
        <f>ROUND(AFSSOCE005+AFSSOCE074+AFSSOCE081+AFSSOCE019+AFSSOCE026,1)</f>
        <v>0</v>
      </c>
      <c r="D29" s="80">
        <v>0</v>
      </c>
      <c r="E29" s="79">
        <f>ROUND(AFSSOCE088+AFSSOCE040,1)</f>
        <v>0</v>
      </c>
    </row>
    <row r="30" spans="2:5" s="7" customFormat="1" ht="12.75">
      <c r="B30" s="12" t="s">
        <v>35</v>
      </c>
      <c r="C30" s="79">
        <f>ROUND(AFSSOCE006+AFSSOCE075+AFSSOCE082+AFSSOCE020+AFSSOCE027,1)</f>
        <v>0</v>
      </c>
      <c r="D30" s="80">
        <v>0</v>
      </c>
      <c r="E30" s="79">
        <f>ROUND(AFSSOCE089+AFSSOCE041,1)</f>
        <v>0</v>
      </c>
    </row>
    <row r="31" spans="2:7" s="7" customFormat="1" ht="12.75">
      <c r="B31" s="5" t="s">
        <v>36</v>
      </c>
      <c r="C31" s="79">
        <f>ROUND(AFSSOCE084+AFSSOCE085+AFSSOCE086+AFSSOCE087+AFSSOCE088+AFSSOCE089,1)</f>
        <v>6769.7</v>
      </c>
      <c r="D31" s="79">
        <f>ROUND(AFSSOCE036+AFSSOCE037+AFSSOCE038+AFSSOCE039+AFSSOCE040+AFSSOCE041,1)</f>
        <v>0</v>
      </c>
      <c r="E31" s="79">
        <f>ROUND(AFSSOCE091+AFSSOCE092+AFSSOCE093+AFSSOCE094+AFSSOCE095+AFSSOCE096,1)</f>
        <v>6769.7</v>
      </c>
      <c r="F31" s="8"/>
      <c r="G31" s="8"/>
    </row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63.7109375" style="8" customWidth="1"/>
    <col min="3" max="4" width="16.7109375" style="8" customWidth="1"/>
    <col min="5" max="5" width="10.421875" style="8" bestFit="1" customWidth="1"/>
    <col min="6" max="8" width="10.421875" style="7" bestFit="1" customWidth="1"/>
    <col min="9" max="23" width="9.140625" style="7" customWidth="1"/>
    <col min="24" max="16384" width="9.140625" style="8" customWidth="1"/>
  </cols>
  <sheetData>
    <row r="1" spans="1:5" ht="12.75">
      <c r="A1" s="7"/>
      <c r="B1" s="7"/>
      <c r="C1" s="7"/>
      <c r="D1" s="7"/>
      <c r="E1" s="7"/>
    </row>
    <row r="2" spans="1:5" ht="15">
      <c r="A2" s="7"/>
      <c r="B2" s="1" t="s">
        <v>0</v>
      </c>
      <c r="C2" s="9"/>
      <c r="D2" s="7"/>
      <c r="E2" s="7"/>
    </row>
    <row r="3" spans="1:5" ht="15">
      <c r="A3" s="7"/>
      <c r="B3" s="1" t="s">
        <v>1</v>
      </c>
      <c r="C3" s="9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2" t="s">
        <v>2</v>
      </c>
      <c r="C5" s="77">
        <f>SOCI!C5</f>
        <v>2019</v>
      </c>
      <c r="D5" s="2"/>
      <c r="E5" s="7"/>
    </row>
    <row r="6" spans="1:5" ht="39">
      <c r="A6" s="7"/>
      <c r="B6" s="2" t="s">
        <v>3</v>
      </c>
      <c r="C6" s="2" t="str">
        <f>RSLNumber</f>
        <v>213</v>
      </c>
      <c r="D6" s="85" t="str">
        <f>OrganisationName</f>
        <v>Ochil View Housing Association Ltd</v>
      </c>
      <c r="E6" s="7"/>
    </row>
    <row r="7" spans="2:5" ht="12.75">
      <c r="B7" s="7"/>
      <c r="C7" s="7"/>
      <c r="D7" s="7"/>
      <c r="E7" s="7"/>
    </row>
    <row r="8" spans="1:5" ht="12.75">
      <c r="A8" s="7"/>
      <c r="B8" s="26" t="s">
        <v>51</v>
      </c>
      <c r="C8" s="27"/>
      <c r="D8" s="28"/>
      <c r="E8" s="7"/>
    </row>
    <row r="9" spans="1:5" ht="12.75">
      <c r="A9" s="7"/>
      <c r="B9" s="29"/>
      <c r="C9" s="30" t="s">
        <v>4</v>
      </c>
      <c r="D9" s="31" t="s">
        <v>4</v>
      </c>
      <c r="E9" s="7"/>
    </row>
    <row r="10" spans="1:5" ht="12.75">
      <c r="A10" s="7"/>
      <c r="B10" s="32" t="s">
        <v>52</v>
      </c>
      <c r="C10" s="35"/>
      <c r="D10" s="36"/>
      <c r="E10" s="7"/>
    </row>
    <row r="11" spans="1:5" ht="12.75">
      <c r="A11" s="7"/>
      <c r="B11" s="37"/>
      <c r="C11" s="35"/>
      <c r="D11" s="36"/>
      <c r="E11" s="7"/>
    </row>
    <row r="12" spans="1:5" ht="12.75">
      <c r="A12" s="7"/>
      <c r="B12" s="37" t="s">
        <v>53</v>
      </c>
      <c r="C12" s="13">
        <v>0</v>
      </c>
      <c r="D12" s="13"/>
      <c r="E12" s="7"/>
    </row>
    <row r="13" spans="1:5" ht="12.75">
      <c r="A13" s="7"/>
      <c r="B13" s="37"/>
      <c r="C13" s="13"/>
      <c r="D13" s="13"/>
      <c r="E13" s="7"/>
    </row>
    <row r="14" spans="1:5" ht="12.75">
      <c r="A14" s="7"/>
      <c r="B14" s="37" t="s">
        <v>54</v>
      </c>
      <c r="C14" s="13">
        <v>56285.5</v>
      </c>
      <c r="D14" s="13"/>
      <c r="E14" s="7"/>
    </row>
    <row r="15" spans="1:5" ht="12.75">
      <c r="A15" s="7"/>
      <c r="B15" s="37" t="s">
        <v>39</v>
      </c>
      <c r="C15" s="13">
        <v>0</v>
      </c>
      <c r="D15" s="13"/>
      <c r="E15" s="7"/>
    </row>
    <row r="16" spans="1:5" ht="12.75">
      <c r="A16" s="7"/>
      <c r="B16" s="33" t="s">
        <v>40</v>
      </c>
      <c r="C16" s="6"/>
      <c r="D16" s="6">
        <f>ROUND(AFSSOFP003+AFSSOFP004,1)</f>
        <v>56285.5</v>
      </c>
      <c r="E16" s="7"/>
    </row>
    <row r="17" spans="1:5" ht="12.75">
      <c r="A17" s="7"/>
      <c r="B17" s="37"/>
      <c r="C17" s="35"/>
      <c r="D17" s="36"/>
      <c r="E17" s="7"/>
    </row>
    <row r="18" spans="1:5" ht="12.75">
      <c r="A18" s="7"/>
      <c r="B18" s="37" t="s">
        <v>55</v>
      </c>
      <c r="C18" s="13">
        <v>0</v>
      </c>
      <c r="D18" s="13"/>
      <c r="E18" s="7"/>
    </row>
    <row r="19" spans="1:5" ht="12.75">
      <c r="A19" s="7"/>
      <c r="B19" s="37" t="s">
        <v>56</v>
      </c>
      <c r="C19" s="13">
        <v>451.5</v>
      </c>
      <c r="D19" s="13"/>
      <c r="E19" s="7"/>
    </row>
    <row r="20" spans="1:5" ht="12.75">
      <c r="A20" s="7"/>
      <c r="B20" s="37" t="s">
        <v>57</v>
      </c>
      <c r="C20" s="81">
        <v>0</v>
      </c>
      <c r="D20" s="36"/>
      <c r="E20" s="7"/>
    </row>
    <row r="21" spans="1:5" ht="12.75">
      <c r="A21" s="7"/>
      <c r="B21" s="33" t="s">
        <v>58</v>
      </c>
      <c r="C21" s="6"/>
      <c r="D21" s="6">
        <f>ROUND(AFSSOFP002+AFSSOFP005+AFSSOFP006+AFSSOFP007+AFSSOFP008,1)</f>
        <v>56737</v>
      </c>
      <c r="E21" s="7"/>
    </row>
    <row r="22" spans="1:5" ht="12.75">
      <c r="A22" s="7"/>
      <c r="B22" s="37"/>
      <c r="C22" s="35"/>
      <c r="D22" s="36"/>
      <c r="E22" s="7"/>
    </row>
    <row r="23" spans="1:5" ht="12.75">
      <c r="A23" s="7"/>
      <c r="B23" s="37" t="s">
        <v>59</v>
      </c>
      <c r="C23" s="13">
        <v>0</v>
      </c>
      <c r="D23" s="13"/>
      <c r="E23" s="7"/>
    </row>
    <row r="24" spans="1:5" ht="12.75">
      <c r="A24" s="7"/>
      <c r="B24" s="37"/>
      <c r="C24" s="35"/>
      <c r="D24" s="36"/>
      <c r="E24" s="7"/>
    </row>
    <row r="25" spans="1:5" ht="12.75">
      <c r="A25" s="7"/>
      <c r="B25" s="32" t="s">
        <v>41</v>
      </c>
      <c r="C25" s="35"/>
      <c r="D25" s="36"/>
      <c r="E25" s="7"/>
    </row>
    <row r="26" spans="1:5" ht="12.75">
      <c r="A26" s="7"/>
      <c r="B26" s="37"/>
      <c r="C26" s="35"/>
      <c r="D26" s="36"/>
      <c r="E26" s="7"/>
    </row>
    <row r="27" spans="1:5" ht="12.75">
      <c r="A27" s="7"/>
      <c r="B27" s="37" t="s">
        <v>60</v>
      </c>
      <c r="C27" s="13">
        <v>0</v>
      </c>
      <c r="D27" s="13"/>
      <c r="E27" s="7"/>
    </row>
    <row r="28" spans="1:5" ht="12.75">
      <c r="A28" s="7"/>
      <c r="B28" s="37" t="s">
        <v>61</v>
      </c>
      <c r="C28" s="13">
        <v>0</v>
      </c>
      <c r="D28" s="13"/>
      <c r="E28" s="7"/>
    </row>
    <row r="29" spans="1:5" ht="12.75">
      <c r="A29" s="7"/>
      <c r="B29" s="37" t="s">
        <v>62</v>
      </c>
      <c r="C29" s="13">
        <v>474</v>
      </c>
      <c r="D29" s="13"/>
      <c r="E29" s="7"/>
    </row>
    <row r="30" spans="1:5" ht="12.75">
      <c r="A30" s="7"/>
      <c r="B30" s="37" t="s">
        <v>63</v>
      </c>
      <c r="C30" s="13">
        <v>9261.7</v>
      </c>
      <c r="D30" s="13"/>
      <c r="E30" s="7"/>
    </row>
    <row r="31" spans="1:5" ht="12.75">
      <c r="A31" s="7"/>
      <c r="B31" s="33" t="s">
        <v>42</v>
      </c>
      <c r="C31" s="6"/>
      <c r="D31" s="6">
        <f>ROUND(AFSSOFP012+AFSSOFP013+AFSSOFP014+AFSSOFP015,1)</f>
        <v>9735.7</v>
      </c>
      <c r="E31" s="7"/>
    </row>
    <row r="32" spans="1:5" ht="12.75">
      <c r="A32" s="7"/>
      <c r="B32" s="37"/>
      <c r="C32" s="35"/>
      <c r="D32" s="36"/>
      <c r="E32" s="7"/>
    </row>
    <row r="33" spans="1:5" ht="12.75">
      <c r="A33" s="7"/>
      <c r="B33" s="37" t="s">
        <v>64</v>
      </c>
      <c r="C33" s="13">
        <v>-1723.6</v>
      </c>
      <c r="D33" s="13"/>
      <c r="E33" s="7"/>
    </row>
    <row r="34" spans="1:5" ht="12.75">
      <c r="A34" s="7"/>
      <c r="B34" s="37"/>
      <c r="C34" s="13"/>
      <c r="D34" s="13"/>
      <c r="E34" s="7"/>
    </row>
    <row r="35" spans="1:5" ht="12.75">
      <c r="A35" s="7"/>
      <c r="B35" s="32" t="s">
        <v>65</v>
      </c>
      <c r="C35" s="13"/>
      <c r="D35" s="13"/>
      <c r="E35" s="7"/>
    </row>
    <row r="36" spans="1:5" ht="12.75">
      <c r="A36" s="7"/>
      <c r="B36" s="37"/>
      <c r="C36" s="13"/>
      <c r="D36" s="13"/>
      <c r="E36" s="7"/>
    </row>
    <row r="37" spans="1:5" ht="12.75">
      <c r="A37" s="7"/>
      <c r="B37" s="37" t="s">
        <v>37</v>
      </c>
      <c r="C37" s="13">
        <v>-852.1</v>
      </c>
      <c r="D37" s="13"/>
      <c r="E37" s="7"/>
    </row>
    <row r="38" spans="1:5" ht="12.75">
      <c r="A38" s="7"/>
      <c r="B38" s="37" t="s">
        <v>38</v>
      </c>
      <c r="C38" s="13">
        <v>-21.9</v>
      </c>
      <c r="D38" s="13"/>
      <c r="E38" s="7"/>
    </row>
    <row r="39" spans="1:5" ht="12.75">
      <c r="A39" s="7"/>
      <c r="B39" s="33" t="s">
        <v>66</v>
      </c>
      <c r="C39" s="6"/>
      <c r="D39" s="6">
        <f>ROUND(AFSSOFP019+AFSSOFP020,1)</f>
        <v>-874</v>
      </c>
      <c r="E39" s="7"/>
    </row>
    <row r="40" spans="1:5" ht="12.75">
      <c r="A40" s="7"/>
      <c r="B40" s="37"/>
      <c r="C40" s="13"/>
      <c r="D40" s="13"/>
      <c r="E40" s="7"/>
    </row>
    <row r="41" spans="1:5" ht="12.75">
      <c r="A41" s="7"/>
      <c r="B41" s="33" t="s">
        <v>67</v>
      </c>
      <c r="C41" s="6"/>
      <c r="D41" s="6">
        <f>ROUND(AFSSOFP016+AFSSOFP017+AFSSOFP021,1)</f>
        <v>7138.1</v>
      </c>
      <c r="E41" s="7"/>
    </row>
    <row r="42" spans="1:5" ht="12.75">
      <c r="A42" s="7"/>
      <c r="B42" s="37"/>
      <c r="C42" s="35"/>
      <c r="D42" s="36"/>
      <c r="E42" s="7"/>
    </row>
    <row r="43" spans="1:5" ht="12.75">
      <c r="A43" s="7"/>
      <c r="B43" s="33" t="s">
        <v>43</v>
      </c>
      <c r="C43" s="6"/>
      <c r="D43" s="6">
        <f>ROUND(AFSSOFP009+AFSSOFP010+AFSSOFP022,1)</f>
        <v>63875.1</v>
      </c>
      <c r="E43" s="7"/>
    </row>
    <row r="44" spans="1:5" ht="12.75">
      <c r="A44" s="7"/>
      <c r="B44" s="37"/>
      <c r="C44" s="35"/>
      <c r="D44" s="36"/>
      <c r="E44" s="7"/>
    </row>
    <row r="45" spans="1:5" ht="12.75">
      <c r="A45" s="7"/>
      <c r="B45" s="37" t="s">
        <v>68</v>
      </c>
      <c r="C45" s="13">
        <v>-25324.1</v>
      </c>
      <c r="D45" s="13"/>
      <c r="E45" s="7"/>
    </row>
    <row r="46" spans="1:5" ht="12.75">
      <c r="A46" s="7"/>
      <c r="B46" s="37" t="s">
        <v>44</v>
      </c>
      <c r="C46" s="13">
        <v>0</v>
      </c>
      <c r="D46" s="13"/>
      <c r="E46" s="7"/>
    </row>
    <row r="47" spans="1:5" ht="12.75">
      <c r="A47" s="7"/>
      <c r="B47" s="37" t="s">
        <v>69</v>
      </c>
      <c r="C47" s="13">
        <v>-1243</v>
      </c>
      <c r="D47" s="13"/>
      <c r="E47" s="7"/>
    </row>
    <row r="48" spans="1:5" ht="12.75">
      <c r="A48" s="7"/>
      <c r="B48" s="33"/>
      <c r="C48" s="13"/>
      <c r="D48" s="13"/>
      <c r="E48" s="7"/>
    </row>
    <row r="49" spans="1:5" ht="12.75">
      <c r="A49" s="7"/>
      <c r="B49" s="32" t="s">
        <v>70</v>
      </c>
      <c r="C49" s="13"/>
      <c r="D49" s="13"/>
      <c r="E49" s="7"/>
    </row>
    <row r="50" spans="1:5" ht="12.75">
      <c r="A50" s="7"/>
      <c r="B50" s="33"/>
      <c r="C50" s="13"/>
      <c r="D50" s="13"/>
      <c r="E50" s="7"/>
    </row>
    <row r="51" spans="1:5" ht="12.75">
      <c r="A51" s="7"/>
      <c r="B51" s="37" t="s">
        <v>37</v>
      </c>
      <c r="C51" s="13">
        <v>-29821.7</v>
      </c>
      <c r="D51" s="13"/>
      <c r="E51" s="7"/>
    </row>
    <row r="52" spans="1:5" ht="12.75">
      <c r="A52" s="7"/>
      <c r="B52" s="37" t="s">
        <v>38</v>
      </c>
      <c r="C52" s="13">
        <v>-716.6</v>
      </c>
      <c r="D52" s="13"/>
      <c r="E52" s="7"/>
    </row>
    <row r="53" spans="1:5" ht="12.75" customHeight="1">
      <c r="A53" s="7"/>
      <c r="B53" s="33" t="s">
        <v>71</v>
      </c>
      <c r="C53" s="6"/>
      <c r="D53" s="6">
        <f>ROUND(AFSSOFP028+AFSSOFP029,1)</f>
        <v>-30538.3</v>
      </c>
      <c r="E53" s="7"/>
    </row>
    <row r="54" spans="1:5" ht="12.75">
      <c r="A54" s="7"/>
      <c r="B54" s="33"/>
      <c r="C54" s="6"/>
      <c r="D54" s="6"/>
      <c r="E54" s="7"/>
    </row>
    <row r="55" spans="1:5" ht="12.75">
      <c r="A55" s="7"/>
      <c r="B55" s="33" t="s">
        <v>45</v>
      </c>
      <c r="C55" s="6"/>
      <c r="D55" s="6">
        <f>ROUND(AFSSOFP024+AFSSOFP025+AFSSOFP026+AFSSOFP030,1)</f>
        <v>-57105.4</v>
      </c>
      <c r="E55" s="7"/>
    </row>
    <row r="56" spans="1:5" ht="12.75">
      <c r="A56" s="7"/>
      <c r="B56" s="37"/>
      <c r="C56" s="35"/>
      <c r="D56" s="36"/>
      <c r="E56" s="7"/>
    </row>
    <row r="57" spans="1:5" ht="12.75">
      <c r="A57" s="7"/>
      <c r="B57" s="33" t="s">
        <v>46</v>
      </c>
      <c r="C57" s="6"/>
      <c r="D57" s="6">
        <f>ROUND(AFSSOFP023+AFSSOFP031,1)</f>
        <v>6769.7</v>
      </c>
      <c r="E57" s="7"/>
    </row>
    <row r="58" spans="1:5" ht="12.75">
      <c r="A58" s="7"/>
      <c r="B58" s="37"/>
      <c r="C58" s="35"/>
      <c r="D58" s="36"/>
      <c r="E58" s="7"/>
    </row>
    <row r="59" spans="1:5" ht="12.75">
      <c r="A59" s="7"/>
      <c r="B59" s="32" t="s">
        <v>47</v>
      </c>
      <c r="C59" s="35"/>
      <c r="D59" s="36"/>
      <c r="E59" s="7"/>
    </row>
    <row r="60" spans="1:5" ht="12.75">
      <c r="A60" s="7"/>
      <c r="B60" s="37"/>
      <c r="C60" s="35"/>
      <c r="D60" s="36"/>
      <c r="E60" s="7"/>
    </row>
    <row r="61" spans="1:5" ht="12.75">
      <c r="A61" s="7"/>
      <c r="B61" s="37" t="s">
        <v>24</v>
      </c>
      <c r="C61" s="13">
        <v>0</v>
      </c>
      <c r="D61" s="13"/>
      <c r="E61" s="7"/>
    </row>
    <row r="62" spans="1:5" ht="12.75">
      <c r="A62" s="7"/>
      <c r="B62" s="37" t="s">
        <v>48</v>
      </c>
      <c r="C62" s="13">
        <v>0</v>
      </c>
      <c r="D62" s="13"/>
      <c r="E62" s="7"/>
    </row>
    <row r="63" spans="1:5" ht="12.75">
      <c r="A63" s="7"/>
      <c r="B63" s="37" t="s">
        <v>49</v>
      </c>
      <c r="C63" s="13">
        <v>0</v>
      </c>
      <c r="D63" s="13"/>
      <c r="E63" s="7"/>
    </row>
    <row r="64" spans="1:5" ht="12.75">
      <c r="A64" s="7"/>
      <c r="B64" s="37" t="s">
        <v>50</v>
      </c>
      <c r="C64" s="13">
        <v>6769.7</v>
      </c>
      <c r="D64" s="13"/>
      <c r="E64" s="7"/>
    </row>
    <row r="65" spans="1:5" ht="12.75">
      <c r="A65" s="7"/>
      <c r="B65" s="34" t="s">
        <v>72</v>
      </c>
      <c r="C65" s="6"/>
      <c r="D65" s="6">
        <f>ROUND(AFSSOFP034+AFSSOFP035+AFSSOFP036+AFSSOFP037,1)</f>
        <v>6769.7</v>
      </c>
      <c r="E65" s="7"/>
    </row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48.7109375" style="8" bestFit="1" customWidth="1"/>
    <col min="3" max="4" width="16.7109375" style="8" customWidth="1"/>
    <col min="5" max="5" width="10.421875" style="8" bestFit="1" customWidth="1"/>
    <col min="6" max="8" width="10.421875" style="7" bestFit="1" customWidth="1"/>
    <col min="9" max="19" width="9.140625" style="7" customWidth="1"/>
    <col min="20" max="16384" width="9.140625" style="8" customWidth="1"/>
  </cols>
  <sheetData>
    <row r="1" spans="1:5" ht="12.75">
      <c r="A1" s="7"/>
      <c r="B1" s="7"/>
      <c r="C1" s="7"/>
      <c r="D1" s="7"/>
      <c r="E1" s="7"/>
    </row>
    <row r="2" spans="1:5" ht="15">
      <c r="A2" s="7"/>
      <c r="B2" s="1" t="s">
        <v>0</v>
      </c>
      <c r="C2" s="9"/>
      <c r="D2" s="7"/>
      <c r="E2" s="7"/>
    </row>
    <row r="3" spans="1:5" ht="15">
      <c r="A3" s="7"/>
      <c r="B3" s="1" t="s">
        <v>1</v>
      </c>
      <c r="C3" s="9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2" t="s">
        <v>2</v>
      </c>
      <c r="C5" s="77">
        <f>SOCI!C5</f>
        <v>2019</v>
      </c>
      <c r="D5" s="2"/>
      <c r="E5" s="7"/>
    </row>
    <row r="6" spans="1:5" ht="39">
      <c r="A6" s="7"/>
      <c r="B6" s="2" t="s">
        <v>3</v>
      </c>
      <c r="C6" s="2" t="str">
        <f>RSLNumber</f>
        <v>213</v>
      </c>
      <c r="D6" s="85" t="str">
        <f>OrganisationName</f>
        <v>Ochil View Housing Association Ltd</v>
      </c>
      <c r="E6" s="7"/>
    </row>
    <row r="7" spans="2:5" ht="12.75">
      <c r="B7" s="7"/>
      <c r="C7" s="7"/>
      <c r="D7" s="7"/>
      <c r="E7" s="7"/>
    </row>
    <row r="8" spans="1:5" ht="12.75">
      <c r="A8" s="7"/>
      <c r="B8" s="38" t="s">
        <v>78</v>
      </c>
      <c r="C8" s="41"/>
      <c r="D8" s="42"/>
      <c r="E8" s="7"/>
    </row>
    <row r="9" spans="1:5" ht="12.75">
      <c r="A9" s="7"/>
      <c r="B9" s="37"/>
      <c r="C9" s="30" t="s">
        <v>4</v>
      </c>
      <c r="D9" s="31" t="s">
        <v>4</v>
      </c>
      <c r="E9" s="7"/>
    </row>
    <row r="10" spans="1:5" ht="12.75">
      <c r="A10" s="7"/>
      <c r="B10" s="37"/>
      <c r="C10" s="30"/>
      <c r="D10" s="31"/>
      <c r="E10" s="7"/>
    </row>
    <row r="11" spans="1:5" ht="12.75">
      <c r="A11" s="7"/>
      <c r="B11" s="33" t="s">
        <v>79</v>
      </c>
      <c r="C11" s="6"/>
      <c r="D11" s="6">
        <v>2782.8</v>
      </c>
      <c r="E11" s="7"/>
    </row>
    <row r="12" spans="1:5" ht="12.75">
      <c r="A12" s="7"/>
      <c r="B12" s="33"/>
      <c r="C12" s="36"/>
      <c r="D12" s="36"/>
      <c r="E12" s="7"/>
    </row>
    <row r="13" spans="1:19" s="44" customFormat="1" ht="12.75">
      <c r="A13" s="43"/>
      <c r="B13" s="33" t="s">
        <v>80</v>
      </c>
      <c r="C13" s="40"/>
      <c r="D13" s="82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5" ht="12.75">
      <c r="A14" s="7"/>
      <c r="B14" s="37"/>
      <c r="C14" s="35"/>
      <c r="D14" s="36"/>
      <c r="E14" s="7"/>
    </row>
    <row r="15" spans="1:5" ht="12.75">
      <c r="A15" s="7"/>
      <c r="B15" s="32" t="s">
        <v>81</v>
      </c>
      <c r="C15" s="35"/>
      <c r="D15" s="36"/>
      <c r="E15" s="7"/>
    </row>
    <row r="16" spans="1:5" ht="12.75">
      <c r="A16" s="7"/>
      <c r="B16" s="37"/>
      <c r="C16" s="35"/>
      <c r="D16" s="36"/>
      <c r="E16" s="7"/>
    </row>
    <row r="17" spans="1:5" ht="12.75">
      <c r="A17" s="7"/>
      <c r="B17" s="37" t="s">
        <v>75</v>
      </c>
      <c r="C17" s="13">
        <v>-1018.6</v>
      </c>
      <c r="D17" s="13"/>
      <c r="E17" s="7"/>
    </row>
    <row r="18" spans="1:5" ht="12.75">
      <c r="A18" s="7"/>
      <c r="B18" s="37" t="s">
        <v>82</v>
      </c>
      <c r="C18" s="13">
        <v>-28.2</v>
      </c>
      <c r="D18" s="13"/>
      <c r="E18" s="7"/>
    </row>
    <row r="19" spans="1:5" ht="12.75">
      <c r="A19" s="7"/>
      <c r="B19" s="37" t="s">
        <v>76</v>
      </c>
      <c r="C19" s="13">
        <v>38.4</v>
      </c>
      <c r="D19" s="13"/>
      <c r="E19" s="7"/>
    </row>
    <row r="20" spans="1:5" ht="12.75">
      <c r="A20" s="7"/>
      <c r="B20" s="37" t="s">
        <v>83</v>
      </c>
      <c r="C20" s="13">
        <v>0</v>
      </c>
      <c r="D20" s="36"/>
      <c r="E20" s="7"/>
    </row>
    <row r="21" spans="1:5" ht="12.75">
      <c r="A21" s="7"/>
      <c r="B21" s="37" t="s">
        <v>84</v>
      </c>
      <c r="C21" s="13">
        <v>230.7</v>
      </c>
      <c r="D21" s="36"/>
      <c r="E21" s="7"/>
    </row>
    <row r="22" spans="1:5" ht="12.75">
      <c r="A22" s="7"/>
      <c r="B22" s="37" t="s">
        <v>85</v>
      </c>
      <c r="C22" s="13">
        <v>0</v>
      </c>
      <c r="D22" s="36"/>
      <c r="E22" s="7"/>
    </row>
    <row r="23" spans="1:5" ht="12.75">
      <c r="A23" s="7"/>
      <c r="B23" s="37" t="s">
        <v>73</v>
      </c>
      <c r="C23" s="13">
        <v>63</v>
      </c>
      <c r="D23" s="13"/>
      <c r="E23" s="7"/>
    </row>
    <row r="24" spans="1:19" s="44" customFormat="1" ht="12.75">
      <c r="A24" s="43"/>
      <c r="B24" s="33" t="s">
        <v>86</v>
      </c>
      <c r="C24" s="6"/>
      <c r="D24" s="6">
        <f>ROUND(AFSSOCF004+AFSSOCF005+AFSSOCF006+AFSSOCF007+AFSSOCF008+AFSSOCF009+AFSSOCF010,1)</f>
        <v>-714.7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5" ht="12.75">
      <c r="A25" s="7"/>
      <c r="B25" s="37"/>
      <c r="C25" s="35"/>
      <c r="D25" s="36"/>
      <c r="E25" s="7"/>
    </row>
    <row r="26" spans="1:5" ht="12.75">
      <c r="A26" s="7"/>
      <c r="B26" s="32" t="s">
        <v>87</v>
      </c>
      <c r="C26" s="35"/>
      <c r="D26" s="36"/>
      <c r="E26" s="7"/>
    </row>
    <row r="27" spans="1:5" ht="12.75">
      <c r="A27" s="7"/>
      <c r="B27" s="37"/>
      <c r="C27" s="35"/>
      <c r="D27" s="36"/>
      <c r="E27" s="7"/>
    </row>
    <row r="28" spans="1:5" ht="12.75">
      <c r="A28" s="7"/>
      <c r="B28" s="37" t="s">
        <v>74</v>
      </c>
      <c r="C28" s="13">
        <v>-625.1</v>
      </c>
      <c r="D28" s="13"/>
      <c r="E28" s="7"/>
    </row>
    <row r="29" spans="1:5" ht="12.75">
      <c r="A29" s="7"/>
      <c r="B29" s="37" t="s">
        <v>88</v>
      </c>
      <c r="C29" s="13">
        <v>0</v>
      </c>
      <c r="D29" s="13"/>
      <c r="E29" s="7"/>
    </row>
    <row r="30" spans="1:5" ht="12.75">
      <c r="A30" s="7"/>
      <c r="B30" s="37" t="s">
        <v>89</v>
      </c>
      <c r="C30" s="13">
        <v>0</v>
      </c>
      <c r="D30" s="13"/>
      <c r="E30" s="7"/>
    </row>
    <row r="31" spans="1:5" ht="12.75">
      <c r="A31" s="7"/>
      <c r="B31" s="37" t="s">
        <v>90</v>
      </c>
      <c r="C31" s="13">
        <v>0</v>
      </c>
      <c r="D31" s="13"/>
      <c r="E31" s="7"/>
    </row>
    <row r="32" spans="1:5" ht="12.75">
      <c r="A32" s="7"/>
      <c r="B32" s="37" t="s">
        <v>91</v>
      </c>
      <c r="C32" s="13">
        <v>-902.2</v>
      </c>
      <c r="D32" s="13"/>
      <c r="E32" s="7"/>
    </row>
    <row r="33" spans="1:5" ht="12.75">
      <c r="A33" s="7"/>
      <c r="B33" s="37" t="s">
        <v>92</v>
      </c>
      <c r="C33" s="13">
        <v>0</v>
      </c>
      <c r="D33" s="6"/>
      <c r="E33" s="7"/>
    </row>
    <row r="34" spans="1:5" ht="12.75">
      <c r="A34" s="7"/>
      <c r="B34" s="37" t="s">
        <v>93</v>
      </c>
      <c r="C34" s="13">
        <v>0</v>
      </c>
      <c r="D34" s="40"/>
      <c r="E34" s="7"/>
    </row>
    <row r="35" spans="1:5" ht="12.75">
      <c r="A35" s="7"/>
      <c r="B35" s="37" t="s">
        <v>94</v>
      </c>
      <c r="C35" s="13">
        <v>0</v>
      </c>
      <c r="D35" s="6"/>
      <c r="E35" s="7"/>
    </row>
    <row r="36" spans="1:19" s="44" customFormat="1" ht="12.75">
      <c r="A36" s="43"/>
      <c r="B36" s="33" t="s">
        <v>95</v>
      </c>
      <c r="C36" s="39"/>
      <c r="D36" s="82">
        <f>ROUND(AFSSOCF013+AFSSOCF014+AFSSOCF015+AFSSOCF016+AFSSOCF017+AFSSOCF018+AFSSOCF019+AFSSOCF020,1)</f>
        <v>-1527.3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5" ht="12.75">
      <c r="A37" s="7"/>
      <c r="B37" s="33"/>
      <c r="C37" s="39"/>
      <c r="D37" s="40"/>
      <c r="E37" s="7"/>
    </row>
    <row r="38" spans="1:5" ht="12.75">
      <c r="A38" s="7"/>
      <c r="B38" s="33" t="s">
        <v>96</v>
      </c>
      <c r="C38" s="39"/>
      <c r="D38" s="82">
        <f>ROUND(AFSSOCF001+AFSSOCF002+AFSSOCF011+AFSSOCF034,1)</f>
        <v>540.8</v>
      </c>
      <c r="E38" s="7"/>
    </row>
    <row r="39" spans="1:5" ht="12.75">
      <c r="A39" s="7"/>
      <c r="B39" s="33"/>
      <c r="C39" s="6"/>
      <c r="D39" s="6"/>
      <c r="E39" s="7"/>
    </row>
    <row r="40" spans="1:5" ht="12.75">
      <c r="A40" s="7"/>
      <c r="B40" s="33" t="s">
        <v>97</v>
      </c>
      <c r="C40" s="6"/>
      <c r="D40" s="6">
        <v>8720.9</v>
      </c>
      <c r="E40" s="7"/>
    </row>
    <row r="41" spans="1:5" ht="12.75">
      <c r="A41" s="7"/>
      <c r="B41" s="33" t="s">
        <v>98</v>
      </c>
      <c r="C41" s="6"/>
      <c r="D41" s="6">
        <f>ROUND(AFSSOCF022+AFSSOCF023,1)</f>
        <v>9261.7</v>
      </c>
      <c r="E41" s="7"/>
    </row>
    <row r="42" s="7" customFormat="1" ht="12.75">
      <c r="B42" s="19"/>
    </row>
    <row r="43" s="7" customFormat="1" ht="12.75">
      <c r="B43" s="19"/>
    </row>
    <row r="44" s="7" customFormat="1" ht="12.75">
      <c r="B44" s="19"/>
    </row>
    <row r="45" s="7" customFormat="1" ht="12.75">
      <c r="B45" s="19"/>
    </row>
    <row r="46" s="7" customFormat="1" ht="12.75">
      <c r="B46" s="19"/>
    </row>
    <row r="47" s="7" customFormat="1" ht="12.75">
      <c r="B47" s="19"/>
    </row>
    <row r="48" s="7" customFormat="1" ht="12.75">
      <c r="B48" s="19"/>
    </row>
    <row r="49" s="7" customFormat="1" ht="12.75">
      <c r="B49" s="19"/>
    </row>
    <row r="50" s="7" customFormat="1" ht="12.75">
      <c r="B50" s="19"/>
    </row>
    <row r="51" s="7" customFormat="1" ht="12.75">
      <c r="B51" s="19"/>
    </row>
    <row r="52" s="7" customFormat="1" ht="12.75">
      <c r="B52" s="19"/>
    </row>
    <row r="53" s="7" customFormat="1" ht="12.75">
      <c r="B53" s="19"/>
    </row>
    <row r="54" s="7" customFormat="1" ht="12.75">
      <c r="B54" s="19"/>
    </row>
    <row r="55" s="7" customFormat="1" ht="12.75">
      <c r="B55" s="19"/>
    </row>
    <row r="56" s="7" customFormat="1" ht="12.75">
      <c r="B56" s="19"/>
    </row>
    <row r="57" s="7" customFormat="1" ht="12.75">
      <c r="B57" s="19"/>
    </row>
    <row r="58" s="7" customFormat="1" ht="12.75">
      <c r="B58" s="19"/>
    </row>
    <row r="59" s="7" customFormat="1" ht="12.75">
      <c r="B59" s="19"/>
    </row>
    <row r="60" s="7" customFormat="1" ht="12.75">
      <c r="B60" s="19"/>
    </row>
    <row r="61" s="7" customFormat="1" ht="12.75">
      <c r="B61" s="19"/>
    </row>
    <row r="62" s="7" customFormat="1" ht="12.75">
      <c r="B62" s="19"/>
    </row>
    <row r="63" s="7" customFormat="1" ht="12.75">
      <c r="B63" s="19"/>
    </row>
    <row r="64" s="7" customFormat="1" ht="12.75">
      <c r="B64" s="19"/>
    </row>
    <row r="65" s="7" customFormat="1" ht="12.75">
      <c r="B65" s="19"/>
    </row>
    <row r="66" s="7" customFormat="1" ht="12.75">
      <c r="B66" s="19"/>
    </row>
    <row r="67" s="7" customFormat="1" ht="12.75">
      <c r="B67" s="19"/>
    </row>
    <row r="68" s="7" customFormat="1" ht="12.75">
      <c r="B68" s="19"/>
    </row>
    <row r="69" s="7" customFormat="1" ht="12.75">
      <c r="B69" s="19"/>
    </row>
    <row r="70" s="7" customFormat="1" ht="12.75">
      <c r="B70" s="19"/>
    </row>
    <row r="71" s="7" customFormat="1" ht="12.75">
      <c r="B71" s="19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44.8515625" style="8" customWidth="1"/>
    <col min="3" max="7" width="16.7109375" style="8" customWidth="1"/>
    <col min="8" max="8" width="10.421875" style="8" bestFit="1" customWidth="1"/>
    <col min="9" max="9" width="10.421875" style="7" bestFit="1" customWidth="1"/>
    <col min="10" max="20" width="9.140625" style="7" customWidth="1"/>
    <col min="21" max="16384" width="9.140625" style="8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20" s="51" customFormat="1" ht="15">
      <c r="A2" s="50"/>
      <c r="B2" s="1" t="s">
        <v>0</v>
      </c>
      <c r="C2" s="1"/>
      <c r="D2" s="1"/>
      <c r="E2" s="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51" customFormat="1" ht="15">
      <c r="A3" s="50"/>
      <c r="B3" s="1" t="s">
        <v>1</v>
      </c>
      <c r="C3" s="1"/>
      <c r="D3" s="1"/>
      <c r="E3" s="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2" t="s">
        <v>2</v>
      </c>
      <c r="C5" s="77">
        <f>SOCI!C5</f>
        <v>2019</v>
      </c>
      <c r="D5" s="2"/>
      <c r="E5" s="2"/>
      <c r="F5" s="2"/>
      <c r="G5" s="2"/>
      <c r="H5" s="7"/>
    </row>
    <row r="6" spans="1:8" ht="12.75">
      <c r="A6" s="7"/>
      <c r="B6" s="2" t="s">
        <v>3</v>
      </c>
      <c r="C6" s="2" t="str">
        <f>RSLNumber</f>
        <v>213</v>
      </c>
      <c r="D6" s="2" t="str">
        <f>OrganisationName</f>
        <v>Ochil View Housing Association Ltd</v>
      </c>
      <c r="E6" s="2"/>
      <c r="F6" s="2"/>
      <c r="G6" s="2"/>
      <c r="H6" s="7"/>
    </row>
    <row r="7" spans="2:8" ht="12.75">
      <c r="B7" s="7"/>
      <c r="C7" s="7"/>
      <c r="D7" s="7"/>
      <c r="E7" s="7"/>
      <c r="F7" s="7"/>
      <c r="G7" s="7"/>
      <c r="H7" s="7"/>
    </row>
    <row r="8" spans="1:8" ht="12.75">
      <c r="A8" s="7"/>
      <c r="B8" s="26" t="s">
        <v>99</v>
      </c>
      <c r="C8" s="41"/>
      <c r="D8" s="41"/>
      <c r="E8" s="42"/>
      <c r="F8" s="7"/>
      <c r="G8" s="7"/>
      <c r="H8" s="7"/>
    </row>
    <row r="9" spans="1:20" s="22" customFormat="1" ht="38.25" customHeight="1">
      <c r="A9" s="19"/>
      <c r="B9" s="37"/>
      <c r="C9" s="45" t="s">
        <v>5</v>
      </c>
      <c r="D9" s="45" t="s">
        <v>100</v>
      </c>
      <c r="E9" s="46" t="s">
        <v>148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8" ht="12.75">
      <c r="A10" s="7"/>
      <c r="B10" s="48"/>
      <c r="C10" s="30" t="s">
        <v>4</v>
      </c>
      <c r="D10" s="30" t="s">
        <v>4</v>
      </c>
      <c r="E10" s="31" t="s">
        <v>4</v>
      </c>
      <c r="F10" s="7"/>
      <c r="G10" s="7"/>
      <c r="H10" s="7"/>
    </row>
    <row r="11" spans="1:8" ht="12.75">
      <c r="A11" s="7"/>
      <c r="B11" s="48"/>
      <c r="C11" s="35"/>
      <c r="D11" s="35"/>
      <c r="E11" s="36"/>
      <c r="F11" s="7"/>
      <c r="G11" s="7"/>
      <c r="H11" s="7"/>
    </row>
    <row r="12" spans="1:8" ht="12.75">
      <c r="A12" s="7"/>
      <c r="B12" s="48" t="s">
        <v>122</v>
      </c>
      <c r="C12" s="13">
        <f>AFSAAL081</f>
        <v>6866.7</v>
      </c>
      <c r="D12" s="13">
        <f>AFSAAL089</f>
        <v>-5043.4</v>
      </c>
      <c r="E12" s="6">
        <f>AFSAAL090</f>
        <v>1823.3</v>
      </c>
      <c r="F12" s="7"/>
      <c r="G12" s="7"/>
      <c r="H12" s="7"/>
    </row>
    <row r="13" spans="1:8" ht="12.75">
      <c r="A13" s="7"/>
      <c r="B13" s="48" t="s">
        <v>101</v>
      </c>
      <c r="C13" s="13">
        <f>AFSAOA065</f>
        <v>73</v>
      </c>
      <c r="D13" s="13">
        <f>AFSAOA078</f>
        <v>-112.3</v>
      </c>
      <c r="E13" s="6">
        <f>AFSAOA091</f>
        <v>-39.3</v>
      </c>
      <c r="F13" s="7"/>
      <c r="G13" s="7"/>
      <c r="H13" s="7"/>
    </row>
    <row r="14" spans="1:8" ht="12.75">
      <c r="A14" s="7"/>
      <c r="B14" s="47" t="s">
        <v>11</v>
      </c>
      <c r="C14" s="6">
        <f>ROUND(AFSAAL081+AFSAOA065,1)</f>
        <v>6939.7</v>
      </c>
      <c r="D14" s="6">
        <f>ROUND(AFSAAL089+AFSAOA078,1)</f>
        <v>-5155.7</v>
      </c>
      <c r="E14" s="6">
        <f>ROUND(AFSAAL090+AFSAOA091,1)</f>
        <v>1784</v>
      </c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26" t="s">
        <v>123</v>
      </c>
      <c r="C17" s="41"/>
      <c r="D17" s="41"/>
      <c r="E17" s="41"/>
      <c r="F17" s="41"/>
      <c r="G17" s="42"/>
      <c r="H17" s="7"/>
    </row>
    <row r="18" spans="1:20" s="22" customFormat="1" ht="39">
      <c r="A18" s="19"/>
      <c r="B18" s="37"/>
      <c r="C18" s="45" t="s">
        <v>124</v>
      </c>
      <c r="D18" s="45" t="s">
        <v>125</v>
      </c>
      <c r="E18" s="45" t="s">
        <v>102</v>
      </c>
      <c r="F18" s="45" t="s">
        <v>103</v>
      </c>
      <c r="G18" s="46" t="s">
        <v>11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8" ht="12.75">
      <c r="A19" s="7"/>
      <c r="B19" s="48"/>
      <c r="C19" s="30" t="s">
        <v>4</v>
      </c>
      <c r="D19" s="30" t="s">
        <v>4</v>
      </c>
      <c r="E19" s="30" t="s">
        <v>4</v>
      </c>
      <c r="F19" s="30" t="s">
        <v>4</v>
      </c>
      <c r="G19" s="31" t="s">
        <v>4</v>
      </c>
      <c r="H19" s="7"/>
    </row>
    <row r="20" spans="1:8" ht="12.75">
      <c r="A20" s="7"/>
      <c r="B20" s="48"/>
      <c r="C20" s="35"/>
      <c r="D20" s="35"/>
      <c r="E20" s="35"/>
      <c r="F20" s="35"/>
      <c r="G20" s="36"/>
      <c r="H20" s="7"/>
    </row>
    <row r="21" spans="1:8" ht="12.75">
      <c r="A21" s="7"/>
      <c r="B21" s="48" t="s">
        <v>104</v>
      </c>
      <c r="C21" s="13">
        <v>5859</v>
      </c>
      <c r="D21" s="13">
        <v>0</v>
      </c>
      <c r="E21" s="13">
        <v>54.5</v>
      </c>
      <c r="F21" s="13">
        <v>0</v>
      </c>
      <c r="G21" s="6">
        <f>ROUND(AFSAAL001+AFSAAL019+AFSAAL037+AFSAAL055,1)</f>
        <v>5913.5</v>
      </c>
      <c r="H21" s="7"/>
    </row>
    <row r="22" spans="1:8" ht="12.75">
      <c r="A22" s="7"/>
      <c r="B22" s="48" t="s">
        <v>105</v>
      </c>
      <c r="C22" s="13">
        <v>0</v>
      </c>
      <c r="D22" s="13">
        <v>0</v>
      </c>
      <c r="E22" s="13">
        <v>0</v>
      </c>
      <c r="F22" s="13">
        <v>0</v>
      </c>
      <c r="G22" s="6">
        <f>ROUND(AFSAAL002+AFSAAL020+AFSAAL038+AFSAAL056,1)</f>
        <v>0</v>
      </c>
      <c r="H22" s="7"/>
    </row>
    <row r="23" spans="1:8" ht="12.75">
      <c r="A23" s="7"/>
      <c r="B23" s="29" t="s">
        <v>106</v>
      </c>
      <c r="C23" s="6">
        <f>ROUND(AFSAAL001+AFSAAL002,1)</f>
        <v>5859</v>
      </c>
      <c r="D23" s="6">
        <f>ROUND(AFSAAL019+AFSAAL020,1)</f>
        <v>0</v>
      </c>
      <c r="E23" s="6">
        <f>ROUND(AFSAAL037+AFSAAL038,1)</f>
        <v>54.5</v>
      </c>
      <c r="F23" s="6">
        <f>ROUND(AFSAAL055+AFSAAL056,1)</f>
        <v>0</v>
      </c>
      <c r="G23" s="6">
        <f>ROUND(AFSAAL073+AFSAAL074,1)</f>
        <v>5913.5</v>
      </c>
      <c r="H23" s="7"/>
    </row>
    <row r="24" spans="1:8" ht="12.75">
      <c r="A24" s="7"/>
      <c r="B24" s="48"/>
      <c r="C24" s="35"/>
      <c r="D24" s="35"/>
      <c r="E24" s="35"/>
      <c r="F24" s="35"/>
      <c r="G24" s="40"/>
      <c r="H24" s="7"/>
    </row>
    <row r="25" spans="1:8" ht="12.75">
      <c r="A25" s="7"/>
      <c r="B25" s="48" t="s">
        <v>107</v>
      </c>
      <c r="C25" s="13">
        <v>-28.4</v>
      </c>
      <c r="D25" s="13">
        <v>0</v>
      </c>
      <c r="E25" s="13">
        <v>0</v>
      </c>
      <c r="F25" s="13">
        <v>0</v>
      </c>
      <c r="G25" s="6">
        <f>ROUND(AFSAAL004+AFSAAL022+AFSAAL040+AFSAAL058,1)</f>
        <v>-28.4</v>
      </c>
      <c r="H25" s="7"/>
    </row>
    <row r="26" spans="1:8" ht="12.75">
      <c r="A26" s="7"/>
      <c r="B26" s="29" t="s">
        <v>108</v>
      </c>
      <c r="C26" s="6">
        <f>ROUND(AFSAAL003+AFSAAL004,1)</f>
        <v>5830.6</v>
      </c>
      <c r="D26" s="6">
        <f>ROUND(AFSAAL021+AFSAAL022,1)</f>
        <v>0</v>
      </c>
      <c r="E26" s="6">
        <f>ROUND(AFSAAL039+AFSAAL040,1)</f>
        <v>54.5</v>
      </c>
      <c r="F26" s="6">
        <f>ROUND(AFSAAL057+AFSAAL058,1)</f>
        <v>0</v>
      </c>
      <c r="G26" s="6">
        <f>ROUND(AFSAAL075+AFSAAL076,1)</f>
        <v>5885.1</v>
      </c>
      <c r="H26" s="7"/>
    </row>
    <row r="27" spans="1:8" ht="12.75">
      <c r="A27" s="7"/>
      <c r="B27" s="48"/>
      <c r="C27" s="35"/>
      <c r="D27" s="35"/>
      <c r="E27" s="35"/>
      <c r="F27" s="35"/>
      <c r="G27" s="40"/>
      <c r="H27" s="7"/>
    </row>
    <row r="28" spans="1:8" ht="12.75">
      <c r="A28" s="7"/>
      <c r="B28" s="48" t="s">
        <v>126</v>
      </c>
      <c r="C28" s="35" t="s">
        <v>231</v>
      </c>
      <c r="D28" s="35" t="s">
        <v>232</v>
      </c>
      <c r="E28" s="35" t="s">
        <v>233</v>
      </c>
      <c r="F28" s="35" t="s">
        <v>232</v>
      </c>
      <c r="G28" s="6">
        <f>ROUND(AFSAAL006+AFSAAL024+AFSAAL042+AFSAAL060,1)</f>
        <v>874</v>
      </c>
      <c r="H28" s="7"/>
    </row>
    <row r="29" spans="1:8" ht="12.75">
      <c r="A29" s="7"/>
      <c r="B29" s="48" t="s">
        <v>127</v>
      </c>
      <c r="C29" s="13">
        <v>107.6</v>
      </c>
      <c r="D29" s="13">
        <v>0</v>
      </c>
      <c r="E29" s="13">
        <v>0</v>
      </c>
      <c r="F29" s="13">
        <v>0</v>
      </c>
      <c r="G29" s="6">
        <f>ROUND(AFSAAL007+AFSAAL025+AFSAAL043+AFSAAL061,1)</f>
        <v>107.6</v>
      </c>
      <c r="H29" s="7"/>
    </row>
    <row r="30" spans="1:8" ht="12.75">
      <c r="A30" s="7"/>
      <c r="B30" s="48" t="s">
        <v>128</v>
      </c>
      <c r="C30" s="13">
        <v>0</v>
      </c>
      <c r="D30" s="13">
        <v>0</v>
      </c>
      <c r="E30" s="13">
        <v>0</v>
      </c>
      <c r="F30" s="13">
        <v>0</v>
      </c>
      <c r="G30" s="6">
        <f>ROUND(AFSAAL008+AFSAAL026+AFSAAL044+AFSAAL062,1)</f>
        <v>0</v>
      </c>
      <c r="H30" s="7"/>
    </row>
    <row r="31" spans="1:8" ht="12.75">
      <c r="A31" s="7"/>
      <c r="B31" s="48"/>
      <c r="C31" s="35"/>
      <c r="D31" s="35"/>
      <c r="E31" s="35"/>
      <c r="F31" s="35"/>
      <c r="G31" s="40"/>
      <c r="H31" s="7"/>
    </row>
    <row r="32" spans="1:8" ht="12.75">
      <c r="A32" s="7"/>
      <c r="B32" s="29" t="s">
        <v>110</v>
      </c>
      <c r="C32" s="6">
        <f>ROUND(AFSAAL005+AFSAAL006+AFSAAL007+AFSAAL008,1)</f>
        <v>6798.5</v>
      </c>
      <c r="D32" s="6">
        <f>ROUND(AFSAAL023+AFSAAL024+AFSAAL025+AFSAAL026,1)</f>
        <v>0</v>
      </c>
      <c r="E32" s="6">
        <f>ROUND(AFSAAL041+AFSAAL042+AFSAAL043+AFSAAL044,1)</f>
        <v>68.2</v>
      </c>
      <c r="F32" s="6">
        <f>ROUND(AFSAAL059+AFSAAL060+AFSAAL061+AFSAAL062,1)</f>
        <v>0</v>
      </c>
      <c r="G32" s="6">
        <f>ROUND(AFSAAL077+AFSAAL078+AFSAAL079+AFSAAL080,1)</f>
        <v>6866.7</v>
      </c>
      <c r="H32" s="7"/>
    </row>
    <row r="33" spans="1:8" ht="12.75">
      <c r="A33" s="7"/>
      <c r="B33" s="48"/>
      <c r="C33" s="35"/>
      <c r="D33" s="35"/>
      <c r="E33" s="35"/>
      <c r="F33" s="35"/>
      <c r="G33" s="40"/>
      <c r="H33" s="7"/>
    </row>
    <row r="34" spans="1:8" ht="12.75">
      <c r="A34" s="7"/>
      <c r="B34" s="48" t="s">
        <v>129</v>
      </c>
      <c r="C34" s="13">
        <v>-1560.9</v>
      </c>
      <c r="D34" s="13">
        <v>0</v>
      </c>
      <c r="E34" s="13">
        <v>-24.3</v>
      </c>
      <c r="F34" s="13">
        <v>0</v>
      </c>
      <c r="G34" s="6">
        <f>ROUND(AFSAAL010+AFSAAL028+AFSAAL046+AFSAAL064,1)</f>
        <v>-1585.2</v>
      </c>
      <c r="H34" s="7"/>
    </row>
    <row r="35" spans="1:8" ht="12.75">
      <c r="A35" s="7"/>
      <c r="B35" s="48" t="s">
        <v>111</v>
      </c>
      <c r="C35" s="13">
        <v>-131.5</v>
      </c>
      <c r="D35" s="13">
        <v>0</v>
      </c>
      <c r="E35" s="13">
        <v>-9.2</v>
      </c>
      <c r="F35" s="13">
        <v>0</v>
      </c>
      <c r="G35" s="6">
        <f>ROUND(AFSAAL011+AFSAAL029+AFSAAL047+AFSAAL065,1)</f>
        <v>-140.7</v>
      </c>
      <c r="H35" s="7"/>
    </row>
    <row r="36" spans="1:8" ht="12.75">
      <c r="A36" s="7"/>
      <c r="B36" s="48" t="s">
        <v>112</v>
      </c>
      <c r="C36" s="13">
        <v>-791.2</v>
      </c>
      <c r="D36" s="13">
        <v>0</v>
      </c>
      <c r="E36" s="13">
        <v>0</v>
      </c>
      <c r="F36" s="13">
        <v>0</v>
      </c>
      <c r="G36" s="6">
        <f>ROUND(AFSAAL012+AFSAAL030+AFSAAL048+AFSAAL066,1)</f>
        <v>-791.2</v>
      </c>
      <c r="H36" s="7"/>
    </row>
    <row r="37" spans="1:8" ht="12.75">
      <c r="A37" s="7"/>
      <c r="B37" s="48" t="s">
        <v>113</v>
      </c>
      <c r="C37" s="13">
        <v>-728.3</v>
      </c>
      <c r="D37" s="13">
        <v>0</v>
      </c>
      <c r="E37" s="13">
        <v>0</v>
      </c>
      <c r="F37" s="13">
        <v>0</v>
      </c>
      <c r="G37" s="6">
        <f>ROUND(AFSAAL013+AFSAAL031+AFSAAL049+AFSAAL067,1)</f>
        <v>-728.3</v>
      </c>
      <c r="H37" s="7"/>
    </row>
    <row r="38" spans="1:8" ht="12.75">
      <c r="A38" s="7"/>
      <c r="B38" s="48" t="s">
        <v>208</v>
      </c>
      <c r="C38" s="13">
        <v>-55.2</v>
      </c>
      <c r="D38" s="13">
        <v>0</v>
      </c>
      <c r="E38" s="13">
        <v>0</v>
      </c>
      <c r="F38" s="13">
        <v>0</v>
      </c>
      <c r="G38" s="6">
        <f>ROUND(AFSAAL014+AFSAAL032+AFSAAL050+AFSAAL068,1)</f>
        <v>-55.2</v>
      </c>
      <c r="H38" s="7"/>
    </row>
    <row r="39" spans="1:8" ht="12.75">
      <c r="A39" s="7"/>
      <c r="B39" s="48" t="s">
        <v>209</v>
      </c>
      <c r="C39" s="13">
        <v>-1727.3</v>
      </c>
      <c r="D39" s="13">
        <v>0</v>
      </c>
      <c r="E39" s="13">
        <v>-15.5</v>
      </c>
      <c r="F39" s="13">
        <v>0</v>
      </c>
      <c r="G39" s="6">
        <f>ROUND(AFSAAL015+AFSAAL033+AFSAAL051+AFSAAL069,1)</f>
        <v>-1742.8</v>
      </c>
      <c r="H39" s="7"/>
    </row>
    <row r="40" spans="1:8" ht="12.75">
      <c r="A40" s="7"/>
      <c r="B40" s="48" t="s">
        <v>114</v>
      </c>
      <c r="C40" s="13">
        <v>0</v>
      </c>
      <c r="D40" s="13">
        <v>0</v>
      </c>
      <c r="E40" s="13">
        <v>0</v>
      </c>
      <c r="F40" s="13">
        <v>0</v>
      </c>
      <c r="G40" s="6">
        <f>ROUND(AFSAAL016+AFSAAL034+AFSAAL052+AFSAAL070,1)</f>
        <v>0</v>
      </c>
      <c r="H40" s="7"/>
    </row>
    <row r="41" spans="1:8" ht="12.75">
      <c r="A41" s="7"/>
      <c r="B41" s="48"/>
      <c r="C41" s="35"/>
      <c r="D41" s="35"/>
      <c r="E41" s="35"/>
      <c r="F41" s="35"/>
      <c r="G41" s="40"/>
      <c r="H41" s="7"/>
    </row>
    <row r="42" spans="1:8" ht="12.75">
      <c r="A42" s="7"/>
      <c r="B42" s="29" t="s">
        <v>6</v>
      </c>
      <c r="C42" s="6">
        <f>ROUND(AFSAAL010+AFSAAL011+AFSAAL012+AFSAAL013+AFSAAL014+AFSAAL015+AFSAAL016,1)</f>
        <v>-4994.4</v>
      </c>
      <c r="D42" s="6">
        <f>ROUND(AFSAAL028+AFSAAL029+AFSAAL030+AFSAAL031+AFSAAL032+AFSAAL033+AFSAAL034,1)</f>
        <v>0</v>
      </c>
      <c r="E42" s="6">
        <f>ROUND(AFSAAL046+AFSAAL047+AFSAAL048+AFSAAL049+AFSAAL050+AFSAAL051+AFSAAL052,1)</f>
        <v>-49</v>
      </c>
      <c r="F42" s="6">
        <f>ROUND(AFSAAL064+AFSAAL065+AFSAAL066+AFSAAL067+AFSAAL068+AFSAAL069+AFSAAL070,1)</f>
        <v>0</v>
      </c>
      <c r="G42" s="6">
        <f>ROUND(AFSAAL082+AFSAAL083+AFSAAL084+AFSAAL085+AFSAAL086+AFSAAL087+AFSAAL088,1)</f>
        <v>-5043.4</v>
      </c>
      <c r="H42" s="7"/>
    </row>
    <row r="43" spans="1:8" ht="12.75">
      <c r="A43" s="7"/>
      <c r="B43" s="48"/>
      <c r="C43" s="35"/>
      <c r="D43" s="35"/>
      <c r="E43" s="35"/>
      <c r="F43" s="35"/>
      <c r="G43" s="40"/>
      <c r="H43" s="7"/>
    </row>
    <row r="44" spans="1:8" ht="12.75">
      <c r="A44" s="7"/>
      <c r="B44" s="29" t="s">
        <v>13</v>
      </c>
      <c r="C44" s="6">
        <f>ROUND(AFSAAL009+AFSAAL017,1)</f>
        <v>1804.1</v>
      </c>
      <c r="D44" s="6">
        <f>ROUND(AFSAAL027+AFSAAL035,1)</f>
        <v>0</v>
      </c>
      <c r="E44" s="6">
        <f>ROUND(AFSAAL045+AFSAAL053,1)</f>
        <v>19.2</v>
      </c>
      <c r="F44" s="6">
        <f>ROUND(AFSAAL063+AFSAAL071,1)</f>
        <v>0</v>
      </c>
      <c r="G44" s="6">
        <f>ROUND(AFSAAL081+AFSAAL089,1)</f>
        <v>1823.3</v>
      </c>
      <c r="H44" s="7"/>
    </row>
    <row r="45" spans="1:8" ht="12.75">
      <c r="A45" s="7"/>
      <c r="B45" s="48"/>
      <c r="C45" s="35"/>
      <c r="D45" s="35"/>
      <c r="E45" s="35"/>
      <c r="F45" s="35"/>
      <c r="G45" s="40"/>
      <c r="H45" s="7"/>
    </row>
    <row r="46" spans="1:8" ht="12.75">
      <c r="A46" s="7"/>
      <c r="B46" s="29" t="s">
        <v>210</v>
      </c>
      <c r="C46" s="35"/>
      <c r="D46" s="35"/>
      <c r="E46" s="35"/>
      <c r="F46" s="35"/>
      <c r="G46" s="40"/>
      <c r="H46" s="7"/>
    </row>
    <row r="47" spans="1:8" ht="12.75">
      <c r="A47" s="7"/>
      <c r="B47" s="48" t="s">
        <v>115</v>
      </c>
      <c r="C47" s="49" t="s">
        <v>234</v>
      </c>
      <c r="D47" s="49" t="s">
        <v>232</v>
      </c>
      <c r="E47" s="49" t="s">
        <v>235</v>
      </c>
      <c r="F47" s="49" t="s">
        <v>232</v>
      </c>
      <c r="G47" s="86">
        <f>ROUND(AFSAU001+AFSAU006+AFSAU011+AFSAU016,0)</f>
        <v>1403</v>
      </c>
      <c r="H47" s="7"/>
    </row>
    <row r="48" spans="1:8" ht="12.75">
      <c r="A48" s="7"/>
      <c r="B48" s="48" t="s">
        <v>116</v>
      </c>
      <c r="C48" s="49" t="s">
        <v>232</v>
      </c>
      <c r="D48" s="49" t="s">
        <v>232</v>
      </c>
      <c r="E48" s="49" t="s">
        <v>232</v>
      </c>
      <c r="F48" s="49" t="s">
        <v>232</v>
      </c>
      <c r="G48" s="86">
        <f>ROUND(AFSAU002+AFSAU007+AFSAU012+AFSAU017,0)</f>
        <v>0</v>
      </c>
      <c r="H48" s="7"/>
    </row>
    <row r="49" spans="1:8" ht="12.75">
      <c r="A49" s="7"/>
      <c r="B49" s="48" t="s">
        <v>117</v>
      </c>
      <c r="C49" s="49" t="s">
        <v>232</v>
      </c>
      <c r="D49" s="49" t="s">
        <v>232</v>
      </c>
      <c r="E49" s="49" t="s">
        <v>232</v>
      </c>
      <c r="F49" s="49" t="s">
        <v>232</v>
      </c>
      <c r="G49" s="86">
        <f>ROUND(AFSAU003+AFSAU008+AFSAU013+AFSAU018,0)</f>
        <v>0</v>
      </c>
      <c r="H49" s="7"/>
    </row>
    <row r="50" spans="1:8" ht="12.75">
      <c r="A50" s="7"/>
      <c r="B50" s="48" t="s">
        <v>118</v>
      </c>
      <c r="C50" s="49" t="s">
        <v>232</v>
      </c>
      <c r="D50" s="49" t="s">
        <v>232</v>
      </c>
      <c r="E50" s="49"/>
      <c r="F50" s="49" t="s">
        <v>232</v>
      </c>
      <c r="G50" s="86">
        <f>ROUND(AFSAU004+AFSAU009+AFSAU019,0)</f>
        <v>0</v>
      </c>
      <c r="H50" s="7"/>
    </row>
    <row r="51" spans="1:20" s="44" customFormat="1" ht="12.75">
      <c r="A51" s="43"/>
      <c r="B51" s="29" t="s">
        <v>119</v>
      </c>
      <c r="C51" s="87">
        <f>ROUND(AFSAU001+AFSAU002+AFSAU003+AFSAU004,0)</f>
        <v>1381</v>
      </c>
      <c r="D51" s="87">
        <f>ROUND(AFSAU006+AFSAU007+AFSAU008+AFSAU009,0)</f>
        <v>0</v>
      </c>
      <c r="E51" s="87">
        <f>ROUND(AFSAU011+AFSAU012+AFSAU013,0)</f>
        <v>22</v>
      </c>
      <c r="F51" s="87">
        <f>ROUND(AFSAU016+AFSAU017+AFSAU018+AFSAU019,0)</f>
        <v>0</v>
      </c>
      <c r="G51" s="86">
        <f>ROUND(AFSAU021+AFSAU022+AFSAU023+AFSAU024,0)</f>
        <v>1403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8" ht="12.75">
      <c r="A52" s="7"/>
      <c r="B52" s="48"/>
      <c r="C52" s="35"/>
      <c r="D52" s="35"/>
      <c r="E52" s="35"/>
      <c r="F52" s="35"/>
      <c r="G52" s="40"/>
      <c r="H52" s="7"/>
    </row>
    <row r="53" spans="1:8" ht="12.75">
      <c r="A53" s="7"/>
      <c r="B53" s="29" t="s">
        <v>211</v>
      </c>
      <c r="C53" s="35"/>
      <c r="D53" s="35"/>
      <c r="E53" s="35"/>
      <c r="F53" s="35"/>
      <c r="G53" s="40"/>
      <c r="H53" s="7"/>
    </row>
    <row r="54" spans="1:8" ht="12.75">
      <c r="A54" s="7"/>
      <c r="B54" s="48" t="s">
        <v>212</v>
      </c>
      <c r="C54" s="49">
        <f>ABS(IF(ISERROR((AFSAAL010/(AFSAU001+AFSAU003+AFSAU004))*1000),0,((AFSAAL010/(AFSAU001+AFSAU003+AFSAU004))*1000)))</f>
        <v>1130.2679217958002</v>
      </c>
      <c r="D54" s="49">
        <f>ABS(IF(ISERROR((AFSAAL028/(AFSAU006+AFSAU008+AFSAU009))*1000),0,((AFSAAL028/(AFSAU006+AFSAU008+AFSAU009))*1000)))</f>
        <v>0</v>
      </c>
      <c r="E54" s="49">
        <f>ABS(IF(ISERROR((AFSAAL046/(AFSAU011+AFSAU013))*1000),0,((AFSAAL046/(AFSAU011+AFSAU013))*1000)))</f>
        <v>1104.5454545454545</v>
      </c>
      <c r="F54" s="49">
        <f>ABS(IF(ISERROR((AFSAAL064/(AFSAU016+AFSAU018+AFSAU019))*1000),0,((AFSAAL064/(AFSAU016+AFSAU018+AFSAU019))*1000)))</f>
        <v>0</v>
      </c>
      <c r="G54" s="86">
        <f>ABS(IF(ISERROR((AFSAAL082/(AFSAU021+AFSAU023+AFSAU024))*1000),0,((AFSAAL082/(AFSAU021+AFSAU023+AFSAU024))*1000)))</f>
        <v>1129.864575908767</v>
      </c>
      <c r="H54" s="7"/>
    </row>
    <row r="55" spans="1:8" ht="12.75">
      <c r="A55" s="7"/>
      <c r="B55" s="48" t="s">
        <v>112</v>
      </c>
      <c r="C55" s="49">
        <f>ABS(IF(ISERROR((AFSAAL012/(AFSAU001+AFSAU003+AFSAU004))*1000),0,((AFSAAL012/(AFSAU001+AFSAU003+AFSAU004))*1000)))</f>
        <v>572.9181752353368</v>
      </c>
      <c r="D55" s="49">
        <f>ABS(IF(ISERROR((AFSAAL030/(AFSAU006+AFSAU008+AFSAU009))*1000),0,(AFSAAL030/(AFSAU006+AFSAU008+AFSAU009))*1000))</f>
        <v>0</v>
      </c>
      <c r="E55" s="49">
        <f>ABS(IF(ISERROR((AFSAAL048/(AFSAU011+AFSAU013))*1000),0,((AFSAAL048/(AFSAU011+AFSAU013))*1000)))</f>
        <v>0</v>
      </c>
      <c r="F55" s="49">
        <f>ABS(IF(ISERROR((AFSAAL066/(AFSAU016+AFSAU018+AFSAU019))*1000),0,((AFSAAL066/(AFSAU016+AFSAU018+AFSAU019))*1000)))</f>
        <v>0</v>
      </c>
      <c r="G55" s="86">
        <f>ABS(IF(ISERROR((AFSAAL084/(AFSAU021+AFSAU023+AFSAU024))*1000),0,((AFSAAL084/(AFSAU021+AFSAU023+AFSAU024))*1000)))</f>
        <v>563.9344262295082</v>
      </c>
      <c r="H55" s="7"/>
    </row>
    <row r="56" spans="1:8" ht="12.75">
      <c r="A56" s="7"/>
      <c r="B56" s="48" t="s">
        <v>113</v>
      </c>
      <c r="C56" s="49">
        <f>ABS(IF(ISERROR((AFSAAL013/(AFSAU001+AFSAU003+AFSAU004))*1000),0,((AFSAAL013/(AFSAU001+AFSAU003+AFSAU004))*1000)))</f>
        <v>527.3714699493121</v>
      </c>
      <c r="D56" s="49">
        <f>ABS(IF(ISERROR((AFSAAL031/(AFSAU006+AFSAU008+AFSAU009))*1000),0,((AFSAAL031/(AFSAU006+AFSAU008+AFSAU009))*1000)))</f>
        <v>0</v>
      </c>
      <c r="E56" s="49">
        <f>ABS(IF(ISERROR((AFSAAL049/(AFSAU011+AFSAU013))*1000),0,((AFSAAL049/(AFSAU011+AFSAU013))*1000)))</f>
        <v>0</v>
      </c>
      <c r="F56" s="49">
        <f>ABS(IF(ISERROR((AFSAAL067/(AFSAU016+AFSAU018+AFSAU019))*1000),0,((AFSAAL067/(AFSAU016+AFSAU018+AFSAU019))*1000)))</f>
        <v>0</v>
      </c>
      <c r="G56" s="86">
        <f>ABS(IF(ISERROR((AFSAAL085/(AFSAU021+AFSAU023+AFSAU024))*1000),0,((AFSAAL085/(AFSAU021+AFSAU023+AFSAU024))*1000)))</f>
        <v>519.1019244476123</v>
      </c>
      <c r="H56" s="7"/>
    </row>
    <row r="57" spans="1:8" ht="12.75">
      <c r="A57" s="7"/>
      <c r="B57" s="48" t="s">
        <v>120</v>
      </c>
      <c r="C57" s="49">
        <f>ABS(IF(ISERROR(((AFSAAL012+AFSAAL013)/(AFSAU001+AFSAU003+AFSAU004))*1000),0,(((AFSAAL012+AFSAAL013)/(AFSAU001+AFSAU003+AFSAU004))*1000)))</f>
        <v>1100.2896451846489</v>
      </c>
      <c r="D57" s="49">
        <f>ABS(IF(ISERROR(((AFSAAL030+AFSAAL031)/(AFSAU006+AFSAU008+AFSAU009))*1000),0,(((AFSAAL030+AFSAAL031)/(AFSAU006+AFSAU008+AFSAU009))*1000)))</f>
        <v>0</v>
      </c>
      <c r="E57" s="49">
        <f>ABS(IF(ISERROR(((AFSAAL048+AFSAAL049)/(AFSAU011+AFSAU013))*1000),0,(((AFSAAL048+AFSAAL049)/(AFSAU011+AFSAU013))*1000)))</f>
        <v>0</v>
      </c>
      <c r="F57" s="49">
        <f>ABS(IF(ISERROR(((AFSAAL066+AFSAAL067)/(AFSAU016+AFSAU018+AFSAU019))*1000),0,(((AFSAAL066+AFSAAL067)/(AFSAU016+AFSAU018+AFSAU019))*1000)))</f>
        <v>0</v>
      </c>
      <c r="G57" s="86">
        <f>ABS(IF(ISERROR(((AFSAAL084+AFSAAL085)/(AFSAU021+AFSAU023+AFSAU024))*1000),0,(((AFSAAL084+AFSAAL085)/(AFSAU021+AFSAU023+AFSAU024))*1000)))</f>
        <v>1083.0363506771205</v>
      </c>
      <c r="H57" s="7"/>
    </row>
    <row r="58" spans="1:8" ht="12.75">
      <c r="A58" s="7"/>
      <c r="B58" s="47" t="s">
        <v>121</v>
      </c>
      <c r="C58" s="87">
        <f>ABS(IF(ISERROR(((AFSAAL010+AFSAAL012+AFSAAL013)/(AFSAU001+AFSAU003+AFSAU004))*1000),0,(((AFSAAL010+AFSAAL012+AFSAAL013)/(AFSAU001+AFSAU003+AFSAU004))*1000)))</f>
        <v>2230.5575669804493</v>
      </c>
      <c r="D58" s="87">
        <f>ABS(IF(ISERROR(((AFSAAL028+AFSAAL030+AFSAAL031)/(AFSAU006+AFSAU008+AFSAU009))*1000),0,(((AFSAAL028+AFSAAL030+AFSAAL031)/(AFSAU006+AFSAU008+AFSAU009))*1000)))</f>
        <v>0</v>
      </c>
      <c r="E58" s="87">
        <f>ABS(IF(ISERROR(((AFSAAL046+AFSAAL048+AFSAAL049)/(AFSAU011+AFSAU013))*1000),0,(((AFSAAL046+AFSAAL048+AFSAAL049)/(AFSAU011+AFSAU013))*1000)))</f>
        <v>1104.5454545454545</v>
      </c>
      <c r="F58" s="87">
        <f>ABS(IF(ISERROR(((AFSAAL064+AFSAAL066+AFSAAL067)/(AFSAU016+AFSAU018+AFSAU019))*1000),0,(((AFSAAL064+AFSAAL066+AFSAAL067)/(AFSAU016+AFSAU018+AFSAU019))*1000)))</f>
        <v>0</v>
      </c>
      <c r="G58" s="86">
        <f>ABS(IF(ISERROR(((AFSAAL082+AFSAAL084+AFSAAL085)/(AFSAU021+AFSAU023+AFSAU024))*1000),0,(((AFSAAL082+AFSAAL084+AFSAAL085)/(AFSAU021+AFSAU023+AFSAU024))*1000)))</f>
        <v>2212.9009265858876</v>
      </c>
      <c r="H58" s="7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55.140625" style="8" customWidth="1"/>
    <col min="3" max="9" width="16.7109375" style="8" customWidth="1"/>
    <col min="10" max="10" width="10.421875" style="8" bestFit="1" customWidth="1"/>
    <col min="11" max="11" width="10.421875" style="7" bestFit="1" customWidth="1"/>
    <col min="12" max="24" width="9.140625" style="7" customWidth="1"/>
    <col min="25" max="16384" width="9.140625" style="8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24" s="51" customFormat="1" ht="15">
      <c r="A2" s="50"/>
      <c r="B2" s="1" t="s">
        <v>0</v>
      </c>
      <c r="C2" s="1"/>
      <c r="D2" s="1"/>
      <c r="E2" s="1"/>
      <c r="F2" s="1"/>
      <c r="G2" s="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51" customFormat="1" ht="15">
      <c r="A3" s="50"/>
      <c r="B3" s="1" t="s">
        <v>1</v>
      </c>
      <c r="C3" s="1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2" t="s">
        <v>2</v>
      </c>
      <c r="C5" s="77">
        <f>SOCI!C5</f>
        <v>2019</v>
      </c>
      <c r="D5" s="2"/>
      <c r="E5" s="2"/>
      <c r="F5" s="2"/>
      <c r="G5" s="2"/>
      <c r="H5" s="2"/>
      <c r="I5" s="2"/>
      <c r="J5" s="7"/>
    </row>
    <row r="6" spans="1:10" ht="12.75">
      <c r="A6" s="7"/>
      <c r="B6" s="2" t="s">
        <v>3</v>
      </c>
      <c r="C6" s="2" t="str">
        <f>RSLNumber</f>
        <v>213</v>
      </c>
      <c r="D6" s="2" t="str">
        <f>OrganisationName</f>
        <v>Ochil View Housing Association Ltd</v>
      </c>
      <c r="E6" s="2"/>
      <c r="F6" s="2"/>
      <c r="G6" s="2"/>
      <c r="H6" s="2"/>
      <c r="I6" s="2"/>
      <c r="J6" s="7"/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26" t="s">
        <v>130</v>
      </c>
      <c r="C8" s="41"/>
      <c r="D8" s="41"/>
      <c r="E8" s="41"/>
      <c r="F8" s="41"/>
      <c r="G8" s="41"/>
      <c r="H8" s="41"/>
      <c r="I8" s="42"/>
      <c r="J8" s="7"/>
    </row>
    <row r="9" spans="1:24" s="54" customFormat="1" ht="39">
      <c r="A9" s="52"/>
      <c r="B9" s="53"/>
      <c r="C9" s="45" t="s">
        <v>109</v>
      </c>
      <c r="D9" s="45" t="s">
        <v>128</v>
      </c>
      <c r="E9" s="45" t="s">
        <v>131</v>
      </c>
      <c r="F9" s="45" t="s">
        <v>132</v>
      </c>
      <c r="G9" s="45" t="s">
        <v>133</v>
      </c>
      <c r="H9" s="45" t="s">
        <v>134</v>
      </c>
      <c r="I9" s="46" t="s">
        <v>13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10" ht="12.75">
      <c r="A10" s="7"/>
      <c r="B10" s="48"/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1" t="s">
        <v>4</v>
      </c>
      <c r="J10" s="7"/>
    </row>
    <row r="11" spans="1:10" ht="12.75">
      <c r="A11" s="7"/>
      <c r="B11" s="48"/>
      <c r="C11" s="35"/>
      <c r="D11" s="35"/>
      <c r="E11" s="35"/>
      <c r="F11" s="35"/>
      <c r="G11" s="35"/>
      <c r="H11" s="35"/>
      <c r="I11" s="36"/>
      <c r="J11" s="7"/>
    </row>
    <row r="12" spans="1:10" ht="12.75">
      <c r="A12" s="7"/>
      <c r="B12" s="48" t="s">
        <v>149</v>
      </c>
      <c r="C12" s="13">
        <v>0</v>
      </c>
      <c r="D12" s="13">
        <v>0</v>
      </c>
      <c r="E12" s="13">
        <v>0</v>
      </c>
      <c r="F12" s="13">
        <v>0</v>
      </c>
      <c r="G12" s="6">
        <f>ROUND(AFSAOA001+AFSAOA014+AFSAOA027+AFSAOA040,1)</f>
        <v>0</v>
      </c>
      <c r="H12" s="13">
        <v>0</v>
      </c>
      <c r="I12" s="6">
        <f>ROUND(AFSAOA053+AFSAOA066,1)</f>
        <v>0</v>
      </c>
      <c r="J12" s="7"/>
    </row>
    <row r="13" spans="1:10" ht="12.75">
      <c r="A13" s="7"/>
      <c r="B13" s="48" t="s">
        <v>150</v>
      </c>
      <c r="C13" s="13">
        <v>0</v>
      </c>
      <c r="D13" s="13">
        <v>0</v>
      </c>
      <c r="E13" s="13">
        <v>0</v>
      </c>
      <c r="F13" s="13">
        <v>0</v>
      </c>
      <c r="G13" s="6">
        <f>ROUND(AFSAOA002+AFSAOA015+AFSAOA028+AFSAOA041,1)</f>
        <v>0</v>
      </c>
      <c r="H13" s="13">
        <v>0</v>
      </c>
      <c r="I13" s="6">
        <f>ROUND(AFSAOA054+AFSAOA067,1)</f>
        <v>0</v>
      </c>
      <c r="J13" s="7"/>
    </row>
    <row r="14" spans="1:10" ht="12.75">
      <c r="A14" s="7"/>
      <c r="B14" s="48" t="s">
        <v>151</v>
      </c>
      <c r="C14" s="13">
        <v>0</v>
      </c>
      <c r="D14" s="13">
        <v>0</v>
      </c>
      <c r="E14" s="13">
        <v>0</v>
      </c>
      <c r="F14" s="13">
        <v>0</v>
      </c>
      <c r="G14" s="6">
        <f>ROUND(AFSAOA003+AFSAOA016+AFSAOA029+AFSAOA042,1)</f>
        <v>0</v>
      </c>
      <c r="H14" s="13">
        <v>0</v>
      </c>
      <c r="I14" s="6">
        <f>ROUND(AFSAOA055+AFSAOA068,1)</f>
        <v>0</v>
      </c>
      <c r="J14" s="7"/>
    </row>
    <row r="15" spans="1:10" ht="12.75">
      <c r="A15" s="7"/>
      <c r="B15" s="48" t="s">
        <v>135</v>
      </c>
      <c r="C15" s="13">
        <v>0</v>
      </c>
      <c r="D15" s="13">
        <v>0</v>
      </c>
      <c r="E15" s="13">
        <v>0</v>
      </c>
      <c r="F15" s="13">
        <v>14.9</v>
      </c>
      <c r="G15" s="6">
        <f>ROUND(AFSAOA004+AFSAOA017+AFSAOA030+AFSAOA043,1)</f>
        <v>14.9</v>
      </c>
      <c r="H15" s="13">
        <v>-14.4</v>
      </c>
      <c r="I15" s="6">
        <f>ROUND(AFSAOA056+AFSAOA069,1)</f>
        <v>0.5</v>
      </c>
      <c r="J15" s="7"/>
    </row>
    <row r="16" spans="1:10" ht="12.75">
      <c r="A16" s="7"/>
      <c r="B16" s="48" t="s">
        <v>136</v>
      </c>
      <c r="C16" s="13">
        <v>0</v>
      </c>
      <c r="D16" s="13">
        <v>0</v>
      </c>
      <c r="E16" s="13">
        <v>0</v>
      </c>
      <c r="F16" s="13">
        <v>0</v>
      </c>
      <c r="G16" s="6">
        <f>ROUND(AFSAOA005+AFSAOA018+AFSAOA031+AFSAOA044,1)</f>
        <v>0</v>
      </c>
      <c r="H16" s="13">
        <v>0</v>
      </c>
      <c r="I16" s="6">
        <f>ROUND(AFSAOA057+AFSAOA070,1)</f>
        <v>0</v>
      </c>
      <c r="J16" s="7"/>
    </row>
    <row r="17" spans="1:10" ht="12.75">
      <c r="A17" s="7"/>
      <c r="B17" s="48" t="s">
        <v>137</v>
      </c>
      <c r="C17" s="13">
        <v>0</v>
      </c>
      <c r="D17" s="13">
        <v>0</v>
      </c>
      <c r="E17" s="13">
        <v>0</v>
      </c>
      <c r="F17" s="13">
        <v>0</v>
      </c>
      <c r="G17" s="6">
        <f>ROUND(AFSAOA006+AFSAOA019+AFSAOA032+AFSAOA045,1)</f>
        <v>0</v>
      </c>
      <c r="H17" s="13">
        <v>0</v>
      </c>
      <c r="I17" s="6">
        <f>ROUND(AFSAOA058+AFSAOA071,1)</f>
        <v>0</v>
      </c>
      <c r="J17" s="7"/>
    </row>
    <row r="18" spans="1:10" ht="12.75">
      <c r="A18" s="7"/>
      <c r="B18" s="48" t="s">
        <v>152</v>
      </c>
      <c r="C18" s="13">
        <v>0</v>
      </c>
      <c r="D18" s="13">
        <v>0</v>
      </c>
      <c r="E18" s="13">
        <v>0</v>
      </c>
      <c r="F18" s="13">
        <v>0</v>
      </c>
      <c r="G18" s="6">
        <f>ROUND(AFSAOA007+AFSAOA020+AFSAOA033+AFSAOA046,1)</f>
        <v>0</v>
      </c>
      <c r="H18" s="13">
        <v>0</v>
      </c>
      <c r="I18" s="6">
        <f>ROUND(AFSAOA059+AFSAOA072,1)</f>
        <v>0</v>
      </c>
      <c r="J18" s="7"/>
    </row>
    <row r="19" spans="1:10" ht="12.75">
      <c r="A19" s="7"/>
      <c r="B19" s="48" t="s">
        <v>153</v>
      </c>
      <c r="C19" s="13">
        <v>0</v>
      </c>
      <c r="D19" s="13">
        <v>0</v>
      </c>
      <c r="E19" s="13">
        <v>0</v>
      </c>
      <c r="F19" s="13">
        <v>36.2</v>
      </c>
      <c r="G19" s="6">
        <f>ROUND(AFSAOA008+AFSAOA021+AFSAOA034+AFSAOA047,1)</f>
        <v>36.2</v>
      </c>
      <c r="H19" s="13">
        <v>-35.3</v>
      </c>
      <c r="I19" s="6">
        <f>ROUND(AFSAOA060+AFSAOA073,1)</f>
        <v>0.9</v>
      </c>
      <c r="J19" s="7"/>
    </row>
    <row r="20" spans="1:10" ht="12.75">
      <c r="A20" s="7"/>
      <c r="B20" s="48" t="s">
        <v>138</v>
      </c>
      <c r="C20" s="13">
        <v>0</v>
      </c>
      <c r="D20" s="13">
        <v>0</v>
      </c>
      <c r="E20" s="13">
        <v>0</v>
      </c>
      <c r="F20" s="13">
        <v>0</v>
      </c>
      <c r="G20" s="6">
        <f>ROUND(AFSAOA009+AFSAOA022+AFSAOA035+AFSAOA048,1)</f>
        <v>0</v>
      </c>
      <c r="H20" s="13">
        <v>0</v>
      </c>
      <c r="I20" s="6">
        <f>ROUND(AFSAOA061+AFSAOA074,1)</f>
        <v>0</v>
      </c>
      <c r="J20" s="7"/>
    </row>
    <row r="21" spans="1:10" ht="12.75">
      <c r="A21" s="7"/>
      <c r="B21" s="48" t="s">
        <v>139</v>
      </c>
      <c r="C21" s="13">
        <v>0</v>
      </c>
      <c r="D21" s="13">
        <v>0</v>
      </c>
      <c r="E21" s="13">
        <v>0</v>
      </c>
      <c r="F21" s="13">
        <v>0</v>
      </c>
      <c r="G21" s="6">
        <f>ROUND(AFSAOA010+AFSAOA023+AFSAOA036+AFSAOA049,1)</f>
        <v>0</v>
      </c>
      <c r="H21" s="13">
        <v>0</v>
      </c>
      <c r="I21" s="6">
        <f>ROUND(AFSAOA062+AFSAOA075,1)</f>
        <v>0</v>
      </c>
      <c r="J21" s="7"/>
    </row>
    <row r="22" spans="1:10" ht="12.75">
      <c r="A22" s="7"/>
      <c r="B22" s="48" t="s">
        <v>154</v>
      </c>
      <c r="C22" s="13">
        <v>0</v>
      </c>
      <c r="D22" s="13">
        <v>0</v>
      </c>
      <c r="E22" s="13">
        <v>0</v>
      </c>
      <c r="F22" s="13">
        <v>0</v>
      </c>
      <c r="G22" s="6">
        <f>ROUND(AFSAOA011+AFSAOA024+AFSAOA037+AFSAOA050,1)</f>
        <v>0</v>
      </c>
      <c r="H22" s="13">
        <v>0</v>
      </c>
      <c r="I22" s="6">
        <f>ROUND(AFSAOA063+AFSAOA076,1)</f>
        <v>0</v>
      </c>
      <c r="J22" s="7"/>
    </row>
    <row r="23" spans="1:10" ht="12.75">
      <c r="A23" s="7"/>
      <c r="B23" s="48" t="s">
        <v>101</v>
      </c>
      <c r="C23" s="13">
        <v>0</v>
      </c>
      <c r="D23" s="13">
        <v>0</v>
      </c>
      <c r="E23" s="13">
        <v>0</v>
      </c>
      <c r="F23" s="13">
        <v>21.9</v>
      </c>
      <c r="G23" s="6">
        <f>ROUND(AFSAOA012+AFSAOA025+AFSAOA038+AFSAOA051,1)</f>
        <v>21.9</v>
      </c>
      <c r="H23" s="13">
        <v>-62.6</v>
      </c>
      <c r="I23" s="6">
        <f>ROUND(AFSAOA064+AFSAOA077,1)</f>
        <v>-40.7</v>
      </c>
      <c r="J23" s="7"/>
    </row>
    <row r="24" spans="1:10" ht="12.75">
      <c r="A24" s="7"/>
      <c r="B24" s="48"/>
      <c r="C24" s="35"/>
      <c r="D24" s="35"/>
      <c r="E24" s="35"/>
      <c r="F24" s="35"/>
      <c r="G24" s="35"/>
      <c r="H24" s="35"/>
      <c r="I24" s="36"/>
      <c r="J24" s="7"/>
    </row>
    <row r="25" spans="1:24" s="44" customFormat="1" ht="12.75">
      <c r="A25" s="43"/>
      <c r="B25" s="47" t="s">
        <v>11</v>
      </c>
      <c r="C25" s="6">
        <f>ROUND(AFSAOA001+AFSAOA002+AFSAOA003+AFSAOA004+AFSAOA005+AFSAOA006+AFSAOA007+AFSAOA008+AFSAOA009+AFSAOA010+AFSAOA011+AFSAOA012,1)</f>
        <v>0</v>
      </c>
      <c r="D25" s="6">
        <f>ROUND(AFSAOA014+AFSAOA015+AFSAOA016+AFSAOA017+AFSAOA018+AFSAOA019+AFSAOA020+AFSAOA021+AFSAOA022+AFSAOA023+AFSAOA024+AFSAOA025,1)</f>
        <v>0</v>
      </c>
      <c r="E25" s="6">
        <f>ROUND(AFSAOA027+AFSAOA028+AFSAOA029+AFSAOA030+AFSAOA031+AFSAOA032+AFSAOA033+AFSAOA034+AFSAOA035+AFSAOA036+AFSAOA037+AFSAOA038,1)</f>
        <v>0</v>
      </c>
      <c r="F25" s="6">
        <f>ROUND(AFSAOA040+AFSAOA041+AFSAOA042+AFSAOA043+AFSAOA044+AFSAOA045+AFSAOA046+AFSAOA047+AFSAOA048+AFSAOA049+AFSAOA050+AFSAOA051,1)</f>
        <v>73</v>
      </c>
      <c r="G25" s="6">
        <f>ROUND(AFSAOA053+AFSAOA054+AFSAOA055+AFSAOA056+AFSAOA057+AFSAOA058+AFSAOA059+AFSAOA060+AFSAOA061+AFSAOA062+AFSAOA063+AFSAOA064,1)</f>
        <v>73</v>
      </c>
      <c r="H25" s="6">
        <f>ROUND(AFSAOA066+AFSAOA067+AFSAOA068+AFSAOA069+AFSAOA070+AFSAOA071+AFSAOA072+AFSAOA073+AFSAOA074+AFSAOA075+AFSAOA076+AFSAOA077,1)</f>
        <v>-112.3</v>
      </c>
      <c r="I25" s="6">
        <f>ROUND(AFSAOA079+AFSAOA080+AFSAOA081+AFSAOA082+AFSAOA083+AFSAOA084+AFSAOA085+AFSAOA086+AFSAOA087+AFSAOA088+AFSAOA089+AFSAOA090,1)</f>
        <v>-39.3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s="44" customFormat="1" ht="12.75">
      <c r="A26" s="43"/>
      <c r="B26" s="15"/>
      <c r="C26" s="16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44" customFormat="1" ht="12.75">
      <c r="A27" s="43"/>
      <c r="B27" s="15"/>
      <c r="C27" s="16"/>
      <c r="D27" s="16"/>
      <c r="E27" s="16"/>
      <c r="F27" s="16"/>
      <c r="G27" s="16"/>
      <c r="H27" s="16"/>
      <c r="I27" s="1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44" customFormat="1" ht="12.75">
      <c r="A28" s="43"/>
      <c r="B28" s="15"/>
      <c r="C28" s="16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44" customFormat="1" ht="12.75">
      <c r="A29" s="43"/>
      <c r="B29" s="15"/>
      <c r="C29" s="16"/>
      <c r="D29" s="16"/>
      <c r="E29" s="16"/>
      <c r="F29" s="16"/>
      <c r="G29" s="16"/>
      <c r="H29" s="16"/>
      <c r="I29" s="16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s="44" customFormat="1" ht="12.75">
      <c r="A30" s="43"/>
      <c r="B30" s="15"/>
      <c r="C30" s="16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s="44" customFormat="1" ht="12.75">
      <c r="A31" s="43"/>
      <c r="B31" s="15"/>
      <c r="C31" s="16"/>
      <c r="D31" s="16"/>
      <c r="E31" s="16"/>
      <c r="F31" s="16"/>
      <c r="G31" s="16"/>
      <c r="H31" s="16"/>
      <c r="I31" s="16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s="44" customFormat="1" ht="12.75">
      <c r="A32" s="43"/>
      <c r="B32" s="15"/>
      <c r="C32" s="16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s="44" customFormat="1" ht="12.75">
      <c r="A33" s="43"/>
      <c r="B33" s="15"/>
      <c r="C33" s="16"/>
      <c r="D33" s="16"/>
      <c r="E33" s="16"/>
      <c r="F33" s="16"/>
      <c r="G33" s="16"/>
      <c r="H33" s="16"/>
      <c r="I33" s="16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s="44" customFormat="1" ht="12.75">
      <c r="A34" s="43"/>
      <c r="B34" s="15"/>
      <c r="C34" s="16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26" t="s">
        <v>140</v>
      </c>
      <c r="C37" s="58"/>
      <c r="D37" s="7"/>
      <c r="E37" s="7"/>
      <c r="F37" s="7"/>
      <c r="G37" s="7"/>
      <c r="H37" s="7"/>
      <c r="I37" s="7"/>
      <c r="J37" s="7"/>
    </row>
    <row r="38" spans="1:10" ht="12.75">
      <c r="A38" s="7"/>
      <c r="B38" s="55"/>
      <c r="C38" s="31" t="s">
        <v>4</v>
      </c>
      <c r="D38" s="7"/>
      <c r="E38" s="7"/>
      <c r="F38" s="7"/>
      <c r="G38" s="7"/>
      <c r="H38" s="7"/>
      <c r="I38" s="7"/>
      <c r="J38" s="7"/>
    </row>
    <row r="39" spans="1:10" ht="12.75">
      <c r="A39" s="7"/>
      <c r="B39" s="55"/>
      <c r="C39" s="56"/>
      <c r="D39" s="7"/>
      <c r="E39" s="7"/>
      <c r="F39" s="7"/>
      <c r="G39" s="7"/>
      <c r="H39" s="7"/>
      <c r="I39" s="7"/>
      <c r="J39" s="7"/>
    </row>
    <row r="40" spans="1:10" ht="12.75">
      <c r="A40" s="7"/>
      <c r="B40" s="55" t="s">
        <v>155</v>
      </c>
      <c r="C40" s="13">
        <v>67.3</v>
      </c>
      <c r="D40" s="7"/>
      <c r="E40" s="7"/>
      <c r="F40" s="7"/>
      <c r="G40" s="7"/>
      <c r="H40" s="7"/>
      <c r="I40" s="7"/>
      <c r="J40" s="7"/>
    </row>
    <row r="41" spans="1:10" ht="12.75">
      <c r="A41" s="7"/>
      <c r="B41" s="55" t="s">
        <v>156</v>
      </c>
      <c r="C41" s="13">
        <v>1147.7</v>
      </c>
      <c r="D41" s="7"/>
      <c r="E41" s="7"/>
      <c r="F41" s="7"/>
      <c r="G41" s="7"/>
      <c r="H41" s="7"/>
      <c r="I41" s="7"/>
      <c r="J41" s="7"/>
    </row>
    <row r="42" spans="1:10" ht="12.75">
      <c r="A42" s="7"/>
      <c r="B42" s="55" t="s">
        <v>157</v>
      </c>
      <c r="C42" s="13">
        <v>242</v>
      </c>
      <c r="D42" s="7"/>
      <c r="E42" s="7"/>
      <c r="F42" s="7"/>
      <c r="G42" s="7"/>
      <c r="H42" s="7"/>
      <c r="I42" s="7"/>
      <c r="J42" s="7"/>
    </row>
    <row r="43" spans="1:10" ht="12.75">
      <c r="A43" s="7"/>
      <c r="B43" s="55" t="s">
        <v>158</v>
      </c>
      <c r="C43" s="13">
        <v>10.7</v>
      </c>
      <c r="D43" s="7"/>
      <c r="E43" s="7"/>
      <c r="F43" s="7"/>
      <c r="G43" s="7"/>
      <c r="H43" s="7"/>
      <c r="I43" s="7"/>
      <c r="J43" s="7"/>
    </row>
    <row r="44" spans="1:10" ht="12.75">
      <c r="A44" s="7"/>
      <c r="B44" s="55" t="s">
        <v>159</v>
      </c>
      <c r="C44" s="13">
        <v>0</v>
      </c>
      <c r="D44" s="7"/>
      <c r="E44" s="7"/>
      <c r="F44" s="7"/>
      <c r="G44" s="7"/>
      <c r="H44" s="7"/>
      <c r="I44" s="7"/>
      <c r="J44" s="7"/>
    </row>
    <row r="45" spans="1:10" ht="12.75">
      <c r="A45" s="7"/>
      <c r="B45" s="55" t="s">
        <v>141</v>
      </c>
      <c r="C45" s="13">
        <v>379.1</v>
      </c>
      <c r="D45" s="7"/>
      <c r="E45" s="7"/>
      <c r="F45" s="7"/>
      <c r="G45" s="7"/>
      <c r="H45" s="7"/>
      <c r="I45" s="7"/>
      <c r="J45" s="7"/>
    </row>
    <row r="46" spans="1:10" ht="12.75">
      <c r="A46" s="7"/>
      <c r="B46" s="55" t="s">
        <v>142</v>
      </c>
      <c r="C46" s="13">
        <v>0</v>
      </c>
      <c r="D46" s="7"/>
      <c r="E46" s="7"/>
      <c r="F46" s="7"/>
      <c r="G46" s="7"/>
      <c r="H46" s="7"/>
      <c r="I46" s="7"/>
      <c r="J46" s="7"/>
    </row>
    <row r="47" spans="1:10" ht="12.75">
      <c r="A47" s="7"/>
      <c r="B47" s="55" t="s">
        <v>143</v>
      </c>
      <c r="C47" s="13">
        <v>0</v>
      </c>
      <c r="D47" s="7"/>
      <c r="E47" s="7"/>
      <c r="F47" s="7"/>
      <c r="G47" s="7"/>
      <c r="H47" s="7"/>
      <c r="I47" s="7"/>
      <c r="J47" s="7"/>
    </row>
    <row r="48" spans="1:10" ht="12.75">
      <c r="A48" s="7"/>
      <c r="B48" s="55" t="s">
        <v>160</v>
      </c>
      <c r="C48" s="13">
        <v>22.5</v>
      </c>
      <c r="D48" s="7"/>
      <c r="E48" s="7"/>
      <c r="F48" s="7"/>
      <c r="G48" s="7"/>
      <c r="H48" s="7"/>
      <c r="I48" s="7"/>
      <c r="J48" s="7"/>
    </row>
    <row r="49" spans="1:10" ht="12.75">
      <c r="A49" s="7"/>
      <c r="B49" s="55" t="s">
        <v>161</v>
      </c>
      <c r="C49" s="13">
        <v>178.2</v>
      </c>
      <c r="D49" s="7"/>
      <c r="E49" s="7"/>
      <c r="F49" s="7"/>
      <c r="G49" s="7"/>
      <c r="H49" s="7"/>
      <c r="I49" s="7"/>
      <c r="J49" s="7"/>
    </row>
    <row r="50" spans="1:10" ht="12.75">
      <c r="A50" s="7"/>
      <c r="B50" s="55" t="s">
        <v>162</v>
      </c>
      <c r="C50" s="13">
        <v>342</v>
      </c>
      <c r="D50" s="7"/>
      <c r="E50" s="7"/>
      <c r="F50" s="7"/>
      <c r="G50" s="7"/>
      <c r="H50" s="7"/>
      <c r="I50" s="7"/>
      <c r="J50" s="7"/>
    </row>
    <row r="51" spans="1:10" ht="12.75">
      <c r="A51" s="7"/>
      <c r="B51" s="55" t="s">
        <v>218</v>
      </c>
      <c r="C51" s="13">
        <v>0</v>
      </c>
      <c r="D51" s="7"/>
      <c r="E51" s="7"/>
      <c r="F51" s="7"/>
      <c r="G51" s="7"/>
      <c r="H51" s="7"/>
      <c r="I51" s="7"/>
      <c r="J51" s="7"/>
    </row>
    <row r="52" spans="1:10" ht="12.75">
      <c r="A52" s="7"/>
      <c r="B52" s="55" t="s">
        <v>144</v>
      </c>
      <c r="C52" s="13">
        <v>913.5</v>
      </c>
      <c r="D52" s="7"/>
      <c r="E52" s="7"/>
      <c r="F52" s="7"/>
      <c r="G52" s="7"/>
      <c r="H52" s="7"/>
      <c r="I52" s="7"/>
      <c r="J52" s="7"/>
    </row>
    <row r="53" spans="1:10" ht="12.75">
      <c r="A53" s="7"/>
      <c r="B53" s="55" t="s">
        <v>163</v>
      </c>
      <c r="C53" s="13">
        <v>0</v>
      </c>
      <c r="D53" s="7"/>
      <c r="E53" s="7"/>
      <c r="F53" s="7"/>
      <c r="G53" s="7"/>
      <c r="H53" s="7"/>
      <c r="I53" s="7"/>
      <c r="J53" s="7"/>
    </row>
    <row r="54" spans="1:10" ht="12.75">
      <c r="A54" s="7"/>
      <c r="B54" s="55" t="s">
        <v>164</v>
      </c>
      <c r="C54" s="13">
        <v>0</v>
      </c>
      <c r="D54" s="7"/>
      <c r="E54" s="7"/>
      <c r="F54" s="7"/>
      <c r="G54" s="7"/>
      <c r="H54" s="7"/>
      <c r="I54" s="7"/>
      <c r="J54" s="7"/>
    </row>
    <row r="55" spans="1:10" ht="12.75">
      <c r="A55" s="7"/>
      <c r="B55" s="55" t="s">
        <v>145</v>
      </c>
      <c r="C55" s="13">
        <v>0</v>
      </c>
      <c r="D55" s="7"/>
      <c r="E55" s="7"/>
      <c r="F55" s="7"/>
      <c r="G55" s="7"/>
      <c r="H55" s="7"/>
      <c r="I55" s="7"/>
      <c r="J55" s="7"/>
    </row>
    <row r="56" spans="1:10" ht="12.75">
      <c r="A56" s="7"/>
      <c r="B56" s="55" t="s">
        <v>146</v>
      </c>
      <c r="C56" s="13">
        <v>25324.1</v>
      </c>
      <c r="D56" s="7"/>
      <c r="E56" s="7"/>
      <c r="F56" s="7"/>
      <c r="G56" s="7"/>
      <c r="H56" s="7"/>
      <c r="I56" s="7"/>
      <c r="J56" s="7"/>
    </row>
    <row r="57" spans="1:10" ht="12.75">
      <c r="A57" s="7"/>
      <c r="B57" s="55" t="s">
        <v>165</v>
      </c>
      <c r="C57" s="13">
        <v>0</v>
      </c>
      <c r="D57" s="7"/>
      <c r="E57" s="7"/>
      <c r="F57" s="7"/>
      <c r="G57" s="7"/>
      <c r="H57" s="7"/>
      <c r="I57" s="7"/>
      <c r="J57" s="7"/>
    </row>
    <row r="58" spans="1:10" ht="12.75">
      <c r="A58" s="7"/>
      <c r="B58" s="55" t="s">
        <v>166</v>
      </c>
      <c r="C58" s="13">
        <v>0</v>
      </c>
      <c r="D58" s="7"/>
      <c r="E58" s="7"/>
      <c r="F58" s="7"/>
      <c r="G58" s="7"/>
      <c r="H58" s="7"/>
      <c r="I58" s="7"/>
      <c r="J58" s="7"/>
    </row>
    <row r="59" spans="1:10" ht="12.75">
      <c r="A59" s="7"/>
      <c r="B59" s="55" t="s">
        <v>147</v>
      </c>
      <c r="C59" s="13">
        <v>24775.5</v>
      </c>
      <c r="D59" s="7"/>
      <c r="E59" s="7"/>
      <c r="F59" s="7"/>
      <c r="G59" s="7"/>
      <c r="H59" s="7"/>
      <c r="I59" s="7"/>
      <c r="J59" s="7"/>
    </row>
    <row r="60" spans="1:10" ht="12.75">
      <c r="A60" s="7"/>
      <c r="B60" s="55" t="s">
        <v>167</v>
      </c>
      <c r="C60" s="13">
        <v>0</v>
      </c>
      <c r="D60" s="7"/>
      <c r="E60" s="7"/>
      <c r="F60" s="7"/>
      <c r="G60" s="7"/>
      <c r="H60" s="7"/>
      <c r="I60" s="7"/>
      <c r="J60" s="7"/>
    </row>
    <row r="61" spans="1:10" ht="12.75">
      <c r="A61" s="7"/>
      <c r="B61" s="57" t="s">
        <v>168</v>
      </c>
      <c r="C61" s="13">
        <v>0</v>
      </c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</sheetData>
  <sheetProtection password="E2FA" sheet="1" objects="1" scenarios="1"/>
  <printOptions/>
  <pageMargins left="0.7" right="0.7" top="0.75" bottom="0.75" header="0.3" footer="0.3"/>
  <pageSetup fitToHeight="1" fitToWidth="1" horizontalDpi="600" verticalDpi="6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44.7109375" style="8" customWidth="1"/>
    <col min="3" max="3" width="16.28125" style="8" bestFit="1" customWidth="1"/>
    <col min="4" max="5" width="32.7109375" style="8" customWidth="1"/>
    <col min="6" max="6" width="9.140625" style="8" customWidth="1"/>
    <col min="7" max="25" width="9.140625" style="7" customWidth="1"/>
    <col min="26" max="16384" width="9.140625" style="8" customWidth="1"/>
  </cols>
  <sheetData>
    <row r="1" spans="1:6" ht="12.75">
      <c r="A1" s="7"/>
      <c r="B1" s="7"/>
      <c r="C1" s="7"/>
      <c r="D1" s="7"/>
      <c r="E1" s="7"/>
      <c r="F1" s="7"/>
    </row>
    <row r="2" spans="1:25" s="51" customFormat="1" ht="15">
      <c r="A2" s="50"/>
      <c r="B2" s="1" t="s">
        <v>0</v>
      </c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51" customFormat="1" ht="15">
      <c r="A3" s="50"/>
      <c r="B3" s="1" t="s">
        <v>1</v>
      </c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2" t="s">
        <v>2</v>
      </c>
      <c r="C5" s="77">
        <f>SOCI!C5</f>
        <v>2019</v>
      </c>
      <c r="D5" s="2"/>
      <c r="E5" s="2"/>
      <c r="F5" s="7"/>
    </row>
    <row r="6" spans="1:6" ht="12.75">
      <c r="A6" s="7"/>
      <c r="B6" s="2" t="s">
        <v>3</v>
      </c>
      <c r="C6" s="2" t="str">
        <f>RSLNumber</f>
        <v>213</v>
      </c>
      <c r="D6" s="2" t="str">
        <f>OrganisationName</f>
        <v>Ochil View Housing Association Ltd</v>
      </c>
      <c r="E6" s="2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26" t="s">
        <v>169</v>
      </c>
      <c r="C8" s="41"/>
      <c r="D8" s="41"/>
      <c r="E8" s="42"/>
      <c r="F8" s="7"/>
    </row>
    <row r="9" spans="1:6" ht="12.75">
      <c r="A9" s="7"/>
      <c r="B9" s="48"/>
      <c r="C9" s="63"/>
      <c r="D9" s="91"/>
      <c r="E9" s="92"/>
      <c r="F9" s="7"/>
    </row>
    <row r="10" spans="1:6" ht="12.75">
      <c r="A10" s="7"/>
      <c r="B10" s="29" t="s">
        <v>170</v>
      </c>
      <c r="C10" s="63"/>
      <c r="D10" s="91" t="s">
        <v>236</v>
      </c>
      <c r="E10" s="92"/>
      <c r="F10" s="7"/>
    </row>
    <row r="11" spans="1:6" ht="12.75">
      <c r="A11" s="7"/>
      <c r="B11" s="29"/>
      <c r="C11" s="63"/>
      <c r="D11" s="91"/>
      <c r="E11" s="92"/>
      <c r="F11" s="7"/>
    </row>
    <row r="12" spans="1:6" ht="12.75">
      <c r="A12" s="7"/>
      <c r="B12" s="29" t="s">
        <v>180</v>
      </c>
      <c r="C12" s="63"/>
      <c r="D12" s="91" t="s">
        <v>237</v>
      </c>
      <c r="E12" s="92"/>
      <c r="F12" s="7"/>
    </row>
    <row r="13" spans="1:6" ht="12.75">
      <c r="A13" s="7"/>
      <c r="B13" s="29"/>
      <c r="C13" s="63"/>
      <c r="D13" s="91"/>
      <c r="E13" s="92"/>
      <c r="F13" s="7"/>
    </row>
    <row r="14" spans="1:6" ht="12.75">
      <c r="A14" s="7"/>
      <c r="B14" s="29" t="s">
        <v>181</v>
      </c>
      <c r="C14" s="63"/>
      <c r="D14" s="91" t="s">
        <v>238</v>
      </c>
      <c r="E14" s="92"/>
      <c r="F14" s="7"/>
    </row>
    <row r="15" spans="1:6" ht="12.75">
      <c r="A15" s="7"/>
      <c r="B15" s="29"/>
      <c r="C15" s="63"/>
      <c r="D15" s="91"/>
      <c r="E15" s="92"/>
      <c r="F15" s="7"/>
    </row>
    <row r="16" spans="1:6" ht="12.75">
      <c r="A16" s="7"/>
      <c r="B16" s="29" t="s">
        <v>171</v>
      </c>
      <c r="C16" s="63"/>
      <c r="D16" s="91" t="s">
        <v>239</v>
      </c>
      <c r="E16" s="92"/>
      <c r="F16" s="7"/>
    </row>
    <row r="17" spans="1:6" ht="26.25">
      <c r="A17" s="7"/>
      <c r="B17" s="33" t="s">
        <v>225</v>
      </c>
      <c r="C17" s="63"/>
      <c r="D17" s="91" t="s">
        <v>246</v>
      </c>
      <c r="E17" s="92"/>
      <c r="F17" s="7"/>
    </row>
    <row r="18" spans="1:6" ht="12.75">
      <c r="A18" s="7"/>
      <c r="B18" s="29" t="s">
        <v>172</v>
      </c>
      <c r="C18" s="63"/>
      <c r="D18" s="91" t="s">
        <v>240</v>
      </c>
      <c r="E18" s="92"/>
      <c r="F18" s="7"/>
    </row>
    <row r="19" spans="1:6" ht="32.25" customHeight="1">
      <c r="A19" s="7"/>
      <c r="B19" s="33" t="s">
        <v>226</v>
      </c>
      <c r="C19" s="63"/>
      <c r="D19" s="91" t="s">
        <v>247</v>
      </c>
      <c r="E19" s="92"/>
      <c r="F19" s="7"/>
    </row>
    <row r="20" spans="1:6" ht="12.75">
      <c r="A20" s="7"/>
      <c r="B20" s="29" t="s">
        <v>173</v>
      </c>
      <c r="C20" s="63"/>
      <c r="D20" s="56" t="s">
        <v>182</v>
      </c>
      <c r="E20" s="69" t="s">
        <v>238</v>
      </c>
      <c r="F20" s="7"/>
    </row>
    <row r="21" spans="1:6" ht="12.75">
      <c r="A21" s="7"/>
      <c r="B21" s="29"/>
      <c r="C21" s="63"/>
      <c r="D21" s="68" t="s">
        <v>183</v>
      </c>
      <c r="E21" s="69" t="s">
        <v>238</v>
      </c>
      <c r="F21" s="7"/>
    </row>
    <row r="22" spans="1:6" ht="12.75">
      <c r="A22" s="7"/>
      <c r="B22" s="29"/>
      <c r="C22" s="63"/>
      <c r="D22" s="68" t="s">
        <v>184</v>
      </c>
      <c r="E22" s="69" t="s">
        <v>241</v>
      </c>
      <c r="F22" s="7"/>
    </row>
    <row r="23" spans="1:6" ht="12.75">
      <c r="A23" s="7"/>
      <c r="B23" s="29"/>
      <c r="C23" s="63"/>
      <c r="D23" s="68" t="s">
        <v>185</v>
      </c>
      <c r="E23" s="69" t="s">
        <v>238</v>
      </c>
      <c r="F23" s="7"/>
    </row>
    <row r="24" spans="1:6" ht="12.75">
      <c r="A24" s="7"/>
      <c r="B24" s="29"/>
      <c r="C24" s="63"/>
      <c r="D24" s="68" t="s">
        <v>186</v>
      </c>
      <c r="E24" s="69" t="s">
        <v>238</v>
      </c>
      <c r="F24" s="7"/>
    </row>
    <row r="25" spans="1:6" ht="12.75">
      <c r="A25" s="7"/>
      <c r="B25" s="29"/>
      <c r="C25" s="63"/>
      <c r="D25" s="68" t="s">
        <v>103</v>
      </c>
      <c r="E25" s="69" t="s">
        <v>238</v>
      </c>
      <c r="F25" s="7"/>
    </row>
    <row r="26" spans="1:6" ht="12.75">
      <c r="A26" s="7"/>
      <c r="B26" s="29"/>
      <c r="C26" s="63"/>
      <c r="D26" s="56"/>
      <c r="E26" s="69"/>
      <c r="F26" s="7"/>
    </row>
    <row r="27" spans="1:6" ht="12.75">
      <c r="A27" s="7"/>
      <c r="B27" s="29" t="s">
        <v>227</v>
      </c>
      <c r="C27" s="63"/>
      <c r="D27" s="91" t="s">
        <v>248</v>
      </c>
      <c r="E27" s="92"/>
      <c r="F27" s="7"/>
    </row>
    <row r="28" spans="1:6" ht="12.75">
      <c r="A28" s="7"/>
      <c r="B28" s="47" t="s">
        <v>219</v>
      </c>
      <c r="C28" s="64"/>
      <c r="D28" s="95" t="s">
        <v>242</v>
      </c>
      <c r="E28" s="96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59" t="s">
        <v>174</v>
      </c>
      <c r="C30" s="65"/>
      <c r="D30" s="65"/>
      <c r="E30" s="66"/>
      <c r="F30" s="7"/>
    </row>
    <row r="31" spans="1:6" ht="12.75">
      <c r="A31" s="7"/>
      <c r="B31" s="60" t="s">
        <v>175</v>
      </c>
      <c r="C31" s="97" t="s">
        <v>176</v>
      </c>
      <c r="D31" s="97"/>
      <c r="E31" s="98"/>
      <c r="F31" s="7"/>
    </row>
    <row r="32" spans="1:6" ht="12.75">
      <c r="A32" s="7"/>
      <c r="B32" s="67" t="s">
        <v>243</v>
      </c>
      <c r="C32" s="93">
        <v>17</v>
      </c>
      <c r="D32" s="93"/>
      <c r="E32" s="94"/>
      <c r="F32" s="7"/>
    </row>
    <row r="33" spans="1:6" ht="12.75">
      <c r="A33" s="7"/>
      <c r="B33" s="67" t="s">
        <v>244</v>
      </c>
      <c r="C33" s="93">
        <v>10</v>
      </c>
      <c r="D33" s="93"/>
      <c r="E33" s="94"/>
      <c r="F33" s="7"/>
    </row>
    <row r="34" spans="1:6" ht="12.75">
      <c r="A34" s="7"/>
      <c r="B34" s="67" t="s">
        <v>184</v>
      </c>
      <c r="C34" s="93">
        <v>0</v>
      </c>
      <c r="D34" s="93"/>
      <c r="E34" s="94"/>
      <c r="F34" s="7"/>
    </row>
    <row r="35" spans="1:6" ht="12.75">
      <c r="A35" s="7"/>
      <c r="B35" s="67" t="s">
        <v>184</v>
      </c>
      <c r="C35" s="93">
        <v>0</v>
      </c>
      <c r="D35" s="93"/>
      <c r="E35" s="94"/>
      <c r="F35" s="7"/>
    </row>
    <row r="36" spans="1:6" ht="12.75">
      <c r="A36" s="7"/>
      <c r="B36" s="67" t="s">
        <v>184</v>
      </c>
      <c r="C36" s="93">
        <v>0</v>
      </c>
      <c r="D36" s="93"/>
      <c r="E36" s="94"/>
      <c r="F36" s="7"/>
    </row>
    <row r="37" spans="1:6" ht="12.75">
      <c r="A37" s="7"/>
      <c r="B37" s="67" t="s">
        <v>184</v>
      </c>
      <c r="C37" s="93">
        <v>0</v>
      </c>
      <c r="D37" s="93"/>
      <c r="E37" s="94"/>
      <c r="F37" s="7"/>
    </row>
    <row r="38" spans="1:6" ht="12.75">
      <c r="A38" s="7"/>
      <c r="B38" s="67" t="s">
        <v>184</v>
      </c>
      <c r="C38" s="93">
        <v>0</v>
      </c>
      <c r="D38" s="93"/>
      <c r="E38" s="94"/>
      <c r="F38" s="7"/>
    </row>
    <row r="39" spans="1:6" ht="12.75">
      <c r="A39" s="7"/>
      <c r="B39" s="67" t="s">
        <v>184</v>
      </c>
      <c r="C39" s="93">
        <v>0</v>
      </c>
      <c r="D39" s="93"/>
      <c r="E39" s="94"/>
      <c r="F39" s="7"/>
    </row>
    <row r="40" spans="1:6" ht="26.25">
      <c r="A40" s="7"/>
      <c r="B40" s="61" t="s">
        <v>177</v>
      </c>
      <c r="C40" s="99">
        <v>0</v>
      </c>
      <c r="D40" s="99"/>
      <c r="E40" s="99"/>
      <c r="F40" s="7"/>
    </row>
    <row r="41" spans="1:6" ht="12.75">
      <c r="A41" s="7"/>
      <c r="B41" s="62" t="s">
        <v>178</v>
      </c>
      <c r="C41" s="100" t="s">
        <v>245</v>
      </c>
      <c r="D41" s="100"/>
      <c r="E41" s="100"/>
      <c r="F41" s="7"/>
    </row>
    <row r="42" spans="1:6" ht="12.75">
      <c r="A42" s="7"/>
      <c r="B42" s="62" t="s">
        <v>179</v>
      </c>
      <c r="C42" s="100" t="s">
        <v>238</v>
      </c>
      <c r="D42" s="100"/>
      <c r="E42" s="100"/>
      <c r="F42" s="7"/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</sheetData>
  <sheetProtection password="E2FA" sheet="1" objects="1" scenarios="1"/>
  <mergeCells count="25">
    <mergeCell ref="C31:E31"/>
    <mergeCell ref="C32:E32"/>
    <mergeCell ref="C40:E40"/>
    <mergeCell ref="C41:E41"/>
    <mergeCell ref="C42:E42"/>
    <mergeCell ref="C33:E33"/>
    <mergeCell ref="C34:E34"/>
    <mergeCell ref="C35:E35"/>
    <mergeCell ref="C36:E36"/>
    <mergeCell ref="C37:E37"/>
    <mergeCell ref="C38:E38"/>
    <mergeCell ref="C39:E39"/>
    <mergeCell ref="D15:E15"/>
    <mergeCell ref="D16:E16"/>
    <mergeCell ref="D17:E17"/>
    <mergeCell ref="D18:E18"/>
    <mergeCell ref="D19:E19"/>
    <mergeCell ref="D27:E27"/>
    <mergeCell ref="D28:E28"/>
    <mergeCell ref="D14:E14"/>
    <mergeCell ref="D9:E9"/>
    <mergeCell ref="D10:E10"/>
    <mergeCell ref="D11:E11"/>
    <mergeCell ref="D12:E12"/>
    <mergeCell ref="D13:E13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47.00390625" style="8" bestFit="1" customWidth="1"/>
    <col min="3" max="5" width="16.28125" style="8" bestFit="1" customWidth="1"/>
    <col min="6" max="6" width="9.140625" style="8" customWidth="1"/>
    <col min="7" max="19" width="9.140625" style="7" customWidth="1"/>
    <col min="20" max="16384" width="9.140625" style="8" customWidth="1"/>
  </cols>
  <sheetData>
    <row r="1" spans="1:6" ht="12.75">
      <c r="A1" s="7"/>
      <c r="B1" s="7"/>
      <c r="C1" s="7"/>
      <c r="D1" s="7"/>
      <c r="E1" s="7"/>
      <c r="F1" s="7"/>
    </row>
    <row r="2" spans="1:19" s="51" customFormat="1" ht="15">
      <c r="A2" s="50"/>
      <c r="B2" s="1" t="s">
        <v>0</v>
      </c>
      <c r="C2" s="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51" customFormat="1" ht="15">
      <c r="A3" s="50"/>
      <c r="B3" s="1" t="s">
        <v>1</v>
      </c>
      <c r="C3" s="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2" t="s">
        <v>2</v>
      </c>
      <c r="C5" s="77">
        <f>SOCI!C5</f>
        <v>2019</v>
      </c>
      <c r="D5" s="2"/>
      <c r="E5" s="2"/>
      <c r="F5" s="7"/>
    </row>
    <row r="6" spans="1:6" ht="39">
      <c r="A6" s="7"/>
      <c r="B6" s="2" t="s">
        <v>3</v>
      </c>
      <c r="C6" s="2" t="str">
        <f>RSLNumber</f>
        <v>213</v>
      </c>
      <c r="D6" s="85" t="str">
        <f>OrganisationName</f>
        <v>Ochil View Housing Association Ltd</v>
      </c>
      <c r="E6" s="2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59" t="s">
        <v>187</v>
      </c>
      <c r="C8" s="65"/>
      <c r="D8" s="66"/>
      <c r="E8" s="7"/>
      <c r="F8" s="7"/>
    </row>
    <row r="9" spans="1:6" ht="12.75">
      <c r="A9" s="7"/>
      <c r="B9" s="70"/>
      <c r="C9" s="91"/>
      <c r="D9" s="101"/>
      <c r="E9" s="7"/>
      <c r="F9" s="7"/>
    </row>
    <row r="10" spans="1:6" ht="12.75">
      <c r="A10" s="7"/>
      <c r="B10" s="60" t="s">
        <v>188</v>
      </c>
      <c r="C10" s="91" t="s">
        <v>237</v>
      </c>
      <c r="D10" s="101"/>
      <c r="E10" s="7"/>
      <c r="F10" s="7"/>
    </row>
    <row r="11" spans="1:6" ht="12.75">
      <c r="A11" s="7"/>
      <c r="B11" s="60"/>
      <c r="C11" s="91"/>
      <c r="D11" s="101"/>
      <c r="E11" s="7"/>
      <c r="F11" s="7"/>
    </row>
    <row r="12" spans="1:6" ht="12.75">
      <c r="A12" s="7"/>
      <c r="B12" s="60" t="s">
        <v>189</v>
      </c>
      <c r="C12" s="102" t="s">
        <v>251</v>
      </c>
      <c r="D12" s="103"/>
      <c r="E12" s="7"/>
      <c r="F12" s="7"/>
    </row>
    <row r="13" spans="1:6" ht="12.75">
      <c r="A13" s="7"/>
      <c r="B13" s="60"/>
      <c r="C13" s="91"/>
      <c r="D13" s="101"/>
      <c r="E13" s="7"/>
      <c r="F13" s="7"/>
    </row>
    <row r="14" spans="1:6" ht="12.75">
      <c r="A14" s="7"/>
      <c r="B14" s="60" t="s">
        <v>190</v>
      </c>
      <c r="C14" s="91" t="s">
        <v>252</v>
      </c>
      <c r="D14" s="101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="7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password="E2FA" sheet="1" objects="1" scenarios="1"/>
  <mergeCells count="6">
    <mergeCell ref="C14:D1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12" width="13.140625" style="8" bestFit="1" customWidth="1"/>
    <col min="13" max="13" width="11.57421875" style="8" customWidth="1"/>
    <col min="14" max="14" width="10.421875" style="8" bestFit="1" customWidth="1"/>
    <col min="15" max="15" width="10.421875" style="7" bestFit="1" customWidth="1"/>
    <col min="16" max="32" width="9.140625" style="7" customWidth="1"/>
    <col min="33" max="16384" width="9.140625" style="8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8" s="51" customFormat="1" ht="15">
      <c r="A2" s="50"/>
      <c r="B2" s="105" t="s">
        <v>0</v>
      </c>
      <c r="C2" s="105"/>
      <c r="D2" s="105"/>
      <c r="E2" s="105"/>
      <c r="F2" s="1"/>
      <c r="G2" s="1"/>
      <c r="H2" s="9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s="51" customFormat="1" ht="15">
      <c r="A3" s="50"/>
      <c r="B3" s="105" t="s">
        <v>191</v>
      </c>
      <c r="C3" s="105"/>
      <c r="D3" s="1"/>
      <c r="E3" s="1"/>
      <c r="F3" s="1"/>
      <c r="G3" s="1"/>
      <c r="H3" s="9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3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C4" s="8"/>
      <c r="AD4" s="8"/>
      <c r="AE4" s="8"/>
      <c r="AF4" s="8"/>
    </row>
    <row r="5" spans="1:32" ht="12.75">
      <c r="A5" s="7"/>
      <c r="B5" s="104" t="s">
        <v>2</v>
      </c>
      <c r="C5" s="104"/>
      <c r="D5" s="2">
        <f>SOCI!C5</f>
        <v>2019</v>
      </c>
      <c r="E5" s="2"/>
      <c r="F5" s="2"/>
      <c r="G5" s="2"/>
      <c r="H5" s="2"/>
      <c r="I5" s="2"/>
      <c r="J5" s="89"/>
      <c r="K5" s="7"/>
      <c r="L5" s="7"/>
      <c r="M5" s="7"/>
      <c r="N5" s="7"/>
      <c r="AC5" s="8"/>
      <c r="AD5" s="8"/>
      <c r="AE5" s="8"/>
      <c r="AF5" s="8"/>
    </row>
    <row r="6" spans="1:32" ht="12.75">
      <c r="A6" s="7"/>
      <c r="B6" s="104" t="s">
        <v>3</v>
      </c>
      <c r="C6" s="104"/>
      <c r="D6" s="2" t="str">
        <f>RSLNumber</f>
        <v>213</v>
      </c>
      <c r="E6" s="2" t="str">
        <f>OrganisationName</f>
        <v>Ochil View Housing Association Ltd</v>
      </c>
      <c r="F6" s="2"/>
      <c r="G6" s="2"/>
      <c r="H6" s="2"/>
      <c r="I6" s="2"/>
      <c r="J6" s="89"/>
      <c r="K6" s="7"/>
      <c r="L6" s="7"/>
      <c r="M6" s="7"/>
      <c r="N6" s="7"/>
      <c r="AC6" s="8"/>
      <c r="AD6" s="8"/>
      <c r="AE6" s="8"/>
      <c r="AF6" s="8"/>
    </row>
    <row r="7" spans="2:14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32" ht="15" customHeight="1">
      <c r="A9" s="7"/>
      <c r="B9" s="107" t="s">
        <v>192</v>
      </c>
      <c r="C9" s="108"/>
      <c r="D9" s="107" t="s">
        <v>193</v>
      </c>
      <c r="E9" s="109"/>
      <c r="F9" s="109"/>
      <c r="G9" s="109"/>
      <c r="H9" s="109"/>
      <c r="I9" s="109"/>
      <c r="J9" s="110"/>
      <c r="K9" s="7"/>
      <c r="L9" s="7"/>
      <c r="M9" s="7"/>
      <c r="N9" s="7"/>
      <c r="AC9" s="8"/>
      <c r="AD9" s="8"/>
      <c r="AE9" s="8"/>
      <c r="AF9" s="8"/>
    </row>
    <row r="10" spans="1:28" s="75" customFormat="1" ht="53.25" customHeight="1">
      <c r="A10" s="72"/>
      <c r="B10" s="73" t="s">
        <v>196</v>
      </c>
      <c r="C10" s="73" t="s">
        <v>197</v>
      </c>
      <c r="D10" s="73" t="s">
        <v>198</v>
      </c>
      <c r="E10" s="73" t="s">
        <v>199</v>
      </c>
      <c r="F10" s="73" t="s">
        <v>200</v>
      </c>
      <c r="G10" s="73" t="s">
        <v>201</v>
      </c>
      <c r="H10" s="73" t="s">
        <v>213</v>
      </c>
      <c r="I10" s="73" t="s">
        <v>214</v>
      </c>
      <c r="J10" s="73" t="s">
        <v>228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32" ht="12.75">
      <c r="A11" s="7"/>
      <c r="B11" s="13">
        <f>IF(ISERROR(((AFSSOCF001+AFSSOCF010)/-(AFSSOCF013+AFSSOCF014))*100),0,(((AFSSOCF001+AFSSOCF010)/-(AFSSOCF013+AFSSOCF014))*100))</f>
        <v>455.2551591745321</v>
      </c>
      <c r="C11" s="13">
        <f>IF(ISERROR(((AFSSI012+AFSSI013+AFSSI014+AFSSI015+AFSSI016+AFSSI017+AFSSI018-AFSSOFP015)/AFSSOFP038)*100),0,(((AFSSI012+AFSSI013+AFSSI014+AFSSI015+AFSSI016+AFSSI017+AFSSI018-AFSSOFP015)/AFSSOFP038)*100))</f>
        <v>250.76295847674194</v>
      </c>
      <c r="D11" s="13">
        <f>IF(ISERROR((-AFSAAL076/AFSAAL075)*100),0,((-AFSAAL076/AFSAAL075)*100))</f>
        <v>0.4802570389786083</v>
      </c>
      <c r="E11" s="13">
        <f>IF(ISERROR((AFSSI009/AFSAAL077)*100),0,((AFSSI009/AFSAAL077)*100))</f>
        <v>0.38232145588010397</v>
      </c>
      <c r="F11" s="13">
        <f>IF(ISERROR((-AFSAAL086/AFSAAL077)*100),0,((-AFSAAL086/AFSAAL077)*100))</f>
        <v>0.9379619717591884</v>
      </c>
      <c r="G11" s="13">
        <f>IF(ISERROR((AFSSI002/AFSSOCI001)*100),0,((AFSSI002/AFSSOCI001)*100))</f>
        <v>16.538178883813423</v>
      </c>
      <c r="H11" s="13">
        <f>IF(ISERROR((AFSSI003/AFSSI002)*100),0,((AFSSI003/AFSSI002)*100))</f>
        <v>21.085649559989545</v>
      </c>
      <c r="I11" s="13">
        <f>IF(ISERROR((AFSSOCI001/(AFSAU021+AFSAU023+AFSAU024))*1000),0,((AFSSOCI001/(AFSAU021+AFSAU023+AFSAU024))*1000))</f>
        <v>4946.329294369209</v>
      </c>
      <c r="J11" s="13">
        <f>IF(ISERROR((-AFSAAL084+AFSSI006)/-AFSAAL085),0,(-AFSAAL084+AFSSI006)/-AFSAAL085)</f>
        <v>1.6068927639708914</v>
      </c>
      <c r="K11" s="7"/>
      <c r="L11" s="7"/>
      <c r="M11" s="7"/>
      <c r="N11" s="7"/>
      <c r="AC11" s="8"/>
      <c r="AD11" s="8"/>
      <c r="AE11" s="8"/>
      <c r="AF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="7" customFormat="1" ht="12.75"/>
    <row r="14" spans="2:10" s="7" customFormat="1" ht="12.75">
      <c r="B14" s="71" t="s">
        <v>194</v>
      </c>
      <c r="C14" s="107" t="s">
        <v>195</v>
      </c>
      <c r="D14" s="109"/>
      <c r="E14" s="110"/>
      <c r="F14" s="111" t="s">
        <v>77</v>
      </c>
      <c r="G14" s="112"/>
      <c r="H14" s="113"/>
      <c r="I14" s="106" t="s">
        <v>204</v>
      </c>
      <c r="J14" s="106"/>
    </row>
    <row r="15" spans="2:10" s="7" customFormat="1" ht="66.75" customHeight="1">
      <c r="B15" s="73" t="s">
        <v>215</v>
      </c>
      <c r="C15" s="73" t="s">
        <v>202</v>
      </c>
      <c r="D15" s="74" t="s">
        <v>203</v>
      </c>
      <c r="E15" s="74" t="s">
        <v>229</v>
      </c>
      <c r="F15" s="76" t="s">
        <v>216</v>
      </c>
      <c r="G15" s="76" t="s">
        <v>205</v>
      </c>
      <c r="H15" s="76" t="s">
        <v>206</v>
      </c>
      <c r="I15" s="76" t="s">
        <v>207</v>
      </c>
      <c r="J15" s="76" t="s">
        <v>217</v>
      </c>
    </row>
    <row r="16" spans="2:10" s="7" customFormat="1" ht="12.75">
      <c r="B16" s="13">
        <f>IF(ISERROR(AFSSOFP016/-(AFSSOFP017+AFSSOFP021)),0,(AFSSOFP016/-(AFSSOFP017+AFSSOFP021)))</f>
        <v>3.7479596550662153</v>
      </c>
      <c r="C16" s="13">
        <f>IF(ISERROR((AFSSOCI030/AFSSOCI001)*100),0,((AFSSOCI030/AFSSOCI001)*100))</f>
        <v>26.260501174402357</v>
      </c>
      <c r="D16" s="13">
        <f>IF(ISERROR((AFSSOCI017/AFSSOCI001)*100),0,((AFSSOCI017/AFSSOCI001)*100))</f>
        <v>19.646382408461463</v>
      </c>
      <c r="E16" s="13">
        <f>IF(ISERROR((AFSSOCI030-AFSAAL087-AFSSI006)/AFSSOCI001)*100,0,((AFSSOCI030-AFSAAL087-AFSSI006)/AFSSOCI001)*100)</f>
        <v>45.911206536305606</v>
      </c>
      <c r="F16" s="13">
        <f>IF(ISERROR((AFSSI012+AFSSI013+AFSSI014+AFSSI015+AFSSI016+AFSSI017+AFSSI018)/AFSSOCI001),0,((AFSSI012+AFSSI013+AFSSI014+AFSSI015+AFSSI016+AFSSI017+AFSSI018)/AFSSOCI001))</f>
        <v>3.7807974408115625</v>
      </c>
      <c r="G16" s="49">
        <f>IF(ISERROR(((AFSSI012+AFSSI013+AFSSI014+AFSSI015+AFSSI016+AFSSI017+AFSSI018-AFSSOFP015)/(AFSAU021+AFSAU023+AFSAU024))*1000),0,(((AFSSI012+AFSSI013+AFSSI014+AFSSI015+AFSSI016+AFSSI017+AFSSI018-AFSSOFP015)/(AFSAU021+AFSAU023+AFSAU024))*1000))</f>
        <v>12099.714896650035</v>
      </c>
      <c r="H16" s="49">
        <f>IF(ISERROR(((AFSSI012+AFSSI013+AFSSI014+AFSSI015+AFSSI016+AFSSI017+AFSSI018)/(AFSAU021+AFSAU023+AFSAU024))*1000),0,(((AFSSI012+AFSSI013+AFSSI014+AFSSI015+AFSSI016+AFSSI017+AFSSI018)/(AFSAU021+AFSAU023+AFSAU024))*1000))</f>
        <v>18701.069137562365</v>
      </c>
      <c r="I16" s="13">
        <f>IF(ISERROR(((AFSSOCI001-AFSAOA061-AFSAOA062-AFSAAL077)/(AFSSOCI001-AFSAOA061-AFSAOA062))*100),0,(((AFSSOCI001-AFSAOA061-AFSAOA062-AFSAAL077)/(AFSSOCI001-AFSAOA061-AFSAOA062))*100))</f>
        <v>15.196622332377475</v>
      </c>
      <c r="J16" s="13">
        <f>IF(ISERROR((AFSAOA091/AFSSOCI030)*100),0,((AFSAOA091/AFSSOCI030)*100))</f>
        <v>-2.1564969271290604</v>
      </c>
    </row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pans="7:10" s="7" customFormat="1" ht="12.75">
      <c r="G82" s="8"/>
      <c r="H82" s="8"/>
      <c r="I82" s="8"/>
      <c r="J82" s="8"/>
    </row>
    <row r="83" spans="7:10" s="7" customFormat="1" ht="12.75">
      <c r="G83" s="8"/>
      <c r="H83" s="8"/>
      <c r="I83" s="8"/>
      <c r="J83" s="8"/>
    </row>
    <row r="84" spans="7:10" s="7" customFormat="1" ht="12.75">
      <c r="G84" s="8"/>
      <c r="H84" s="8"/>
      <c r="I84" s="8"/>
      <c r="J84" s="8"/>
    </row>
  </sheetData>
  <sheetProtection password="E2FA" sheet="1" objects="1" scenarios="1"/>
  <mergeCells count="9">
    <mergeCell ref="B5:C5"/>
    <mergeCell ref="B2:E2"/>
    <mergeCell ref="B3:C3"/>
    <mergeCell ref="I14:J14"/>
    <mergeCell ref="B9:C9"/>
    <mergeCell ref="B6:C6"/>
    <mergeCell ref="D9:J9"/>
    <mergeCell ref="F14:H14"/>
    <mergeCell ref="C14:E14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Gregory</dc:creator>
  <cp:keywords/>
  <dc:description/>
  <cp:lastModifiedBy>Kate Oliver</cp:lastModifiedBy>
  <cp:lastPrinted>2015-12-09T12:02:07Z</cp:lastPrinted>
  <dcterms:created xsi:type="dcterms:W3CDTF">2015-10-27T15:50:48Z</dcterms:created>
  <dcterms:modified xsi:type="dcterms:W3CDTF">2020-02-14T16:49:30Z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A12898676</vt:lpwstr>
  </property>
  <property fmtid="{D5CDD505-2E9C-101B-9397-08002B2CF9AE}" pid="4" name="Objective-Title">
    <vt:lpwstr>Business intelligence systems - System Development - BI Project - Phase 3 - Finance Systems - AFS FRS102 Output Template v 0.3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2015-12-09T11:33:31Z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2015-12-09T14:08:47Z</vt:filetime>
  </property>
  <property fmtid="{D5CDD505-2E9C-101B-9397-08002B2CF9AE}" pid="11" name="Objective-Owner">
    <vt:lpwstr>Gregory, Nigel N (U416699)</vt:lpwstr>
  </property>
  <property fmtid="{D5CDD505-2E9C-101B-9397-08002B2CF9AE}" pid="12" name="Objective-Path">
    <vt:lpwstr>Objective Global Folder:Scottish Housing Regulator File Plan:Corporate Policies, Systems and Services:IT:Scottish Housing Regulator: Business Intelligence Project Part 2: 2014-2019:</vt:lpwstr>
  </property>
  <property fmtid="{D5CDD505-2E9C-101B-9397-08002B2CF9AE}" pid="13" name="Objective-Parent">
    <vt:lpwstr>Scottish Housing Regulator: Business Intelligence Project Part 2: 2014-2019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i4>3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