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General\Internal Performance Reports and Benchmarking\Performance Reports\Strategic Objectives and KPIs\2025.2026\"/>
    </mc:Choice>
  </mc:AlternateContent>
  <xr:revisionPtr revIDLastSave="0" documentId="13_ncr:1_{84ABC091-008E-4452-B38E-7613F0A75AC6}" xr6:coauthVersionLast="47" xr6:coauthVersionMax="47" xr10:uidLastSave="{00000000-0000-0000-0000-000000000000}"/>
  <bookViews>
    <workbookView xWindow="-120" yWindow="-120" windowWidth="29040" windowHeight="15720" xr2:uid="{00000000-000D-0000-FFFF-FFFF00000000}"/>
  </bookViews>
  <sheets>
    <sheet name="Board Report 2025.26" sheetId="6" r:id="rId1"/>
  </sheets>
  <definedNames>
    <definedName name="_xlnm.Print_Area" localSheetId="0">'Board Report 2025.26'!$A$1:$Q$155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6" l="1"/>
  <c r="M112" i="6"/>
  <c r="L112" i="6"/>
  <c r="G112" i="6"/>
  <c r="H112" i="6"/>
  <c r="H47" i="6" l="1"/>
  <c r="H105" i="6"/>
  <c r="M136" i="6" l="1"/>
  <c r="L136" i="6"/>
  <c r="H136" i="6"/>
  <c r="H90" i="6"/>
  <c r="H5" i="6"/>
  <c r="H6" i="6"/>
  <c r="H7" i="6"/>
  <c r="H8" i="6"/>
  <c r="H9" i="6"/>
  <c r="H10" i="6"/>
  <c r="H72" i="6"/>
  <c r="P135" i="6" l="1"/>
  <c r="Q135" i="6"/>
  <c r="O135" i="6"/>
  <c r="P104" i="6"/>
  <c r="Q104" i="6"/>
  <c r="O104" i="6"/>
  <c r="P89" i="6"/>
  <c r="Q89" i="6"/>
  <c r="O89" i="6"/>
  <c r="P71" i="6"/>
  <c r="Q71" i="6"/>
  <c r="O71" i="6"/>
  <c r="M90" i="6" l="1"/>
  <c r="M47" i="6"/>
  <c r="L47" i="6"/>
  <c r="L90" i="6"/>
  <c r="G47" i="6"/>
  <c r="G90" i="6"/>
  <c r="M72" i="6" l="1"/>
  <c r="L72" i="6"/>
  <c r="L6" i="6" s="1"/>
  <c r="G72" i="6"/>
  <c r="M105" i="6"/>
  <c r="L105" i="6"/>
  <c r="G105" i="6"/>
  <c r="G136" i="6"/>
  <c r="B49" i="6"/>
  <c r="B50" i="6" s="1"/>
  <c r="B51" i="6" s="1"/>
  <c r="B52" i="6" s="1"/>
  <c r="B53" i="6" s="1"/>
  <c r="B54" i="6" s="1"/>
  <c r="B55" i="6" s="1"/>
  <c r="B56" i="6" s="1"/>
  <c r="B57" i="6" s="1"/>
  <c r="B58" i="6" s="1"/>
  <c r="B59" i="6" s="1"/>
  <c r="B60" i="6" s="1"/>
  <c r="B61" i="6" s="1"/>
  <c r="B62" i="6" s="1"/>
  <c r="B63" i="6" s="1"/>
  <c r="B64" i="6" s="1"/>
  <c r="B65" i="6" s="1"/>
  <c r="B73" i="6" s="1"/>
  <c r="B74" i="6" s="1"/>
  <c r="B75" i="6" s="1"/>
  <c r="B76" i="6" s="1"/>
  <c r="B77" i="6" s="1"/>
  <c r="B78" i="6" s="1"/>
  <c r="B79" i="6" s="1"/>
  <c r="B80" i="6" s="1"/>
  <c r="B81" i="6" s="1"/>
  <c r="B82" i="6" s="1"/>
  <c r="B83" i="6" s="1"/>
  <c r="B84" i="6" s="1"/>
  <c r="B85" i="6" s="1"/>
  <c r="B86" i="6" s="1"/>
  <c r="B87" i="6" s="1"/>
  <c r="B88" i="6" s="1"/>
  <c r="B91" i="6" s="1"/>
  <c r="B92" i="6" s="1"/>
  <c r="B93" i="6" s="1"/>
  <c r="B94" i="6" s="1"/>
  <c r="B95" i="6" s="1"/>
  <c r="B96" i="6" s="1"/>
  <c r="B97" i="6" s="1"/>
  <c r="B98" i="6" s="1"/>
  <c r="B99" i="6" s="1"/>
  <c r="B100" i="6" s="1"/>
  <c r="B101" i="6" s="1"/>
  <c r="B106" i="6" s="1"/>
  <c r="B107" i="6" s="1"/>
  <c r="B108" i="6" s="1"/>
  <c r="B109" i="6" s="1"/>
  <c r="B113" i="6" s="1"/>
  <c r="B114" i="6" s="1"/>
  <c r="B115" i="6" s="1"/>
  <c r="B116" i="6" s="1"/>
  <c r="B117" i="6" s="1"/>
  <c r="B118" i="6" s="1"/>
  <c r="B119" i="6" s="1"/>
  <c r="B120" i="6" s="1"/>
  <c r="B121" i="6" s="1"/>
  <c r="B122" i="6" s="1"/>
  <c r="B123" i="6" s="1"/>
  <c r="B124" i="6" s="1"/>
  <c r="B125" i="6" s="1"/>
  <c r="B126" i="6" s="1"/>
  <c r="B127" i="6" s="1"/>
  <c r="B128" i="6" s="1"/>
  <c r="B129" i="6" s="1"/>
  <c r="B130" i="6" s="1"/>
  <c r="B131" i="6" s="1"/>
  <c r="B137" i="6" s="1"/>
  <c r="B138" i="6" s="1"/>
  <c r="B139" i="6" s="1"/>
  <c r="B140" i="6" s="1"/>
  <c r="B141" i="6" s="1"/>
  <c r="B142" i="6" s="1"/>
  <c r="B143" i="6" s="1"/>
  <c r="B144" i="6" s="1"/>
  <c r="B145" i="6" s="1"/>
  <c r="B146" i="6" s="1"/>
  <c r="B147" i="6" s="1"/>
  <c r="B148" i="6" s="1"/>
  <c r="B149" i="6" s="1"/>
  <c r="B150" i="6" s="1"/>
  <c r="D104" i="6" l="1"/>
  <c r="D111" i="6" l="1"/>
  <c r="D135" i="6" s="1"/>
  <c r="E89" i="6" l="1"/>
  <c r="D89" i="6"/>
  <c r="E71" i="6"/>
  <c r="D71" i="6"/>
  <c r="M3" i="6" l="1"/>
  <c r="L3" i="6"/>
  <c r="K3" i="6"/>
  <c r="J3" i="6"/>
  <c r="I3" i="6"/>
  <c r="H3" i="6"/>
  <c r="L5" i="6" l="1"/>
  <c r="M5" i="6"/>
  <c r="M6" i="6"/>
  <c r="L7" i="6"/>
  <c r="M7" i="6"/>
  <c r="L8" i="6"/>
  <c r="M8" i="6"/>
  <c r="L9" i="6"/>
  <c r="L10" i="6"/>
  <c r="M10" i="6"/>
  <c r="G10" i="6"/>
  <c r="G9" i="6"/>
  <c r="G8" i="6"/>
  <c r="G7" i="6"/>
  <c r="G6" i="6"/>
  <c r="G5" i="6"/>
  <c r="E111" i="6" l="1"/>
  <c r="E135" i="6" s="1"/>
  <c r="E10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 Tainsh</author>
  </authors>
  <commentList>
    <comment ref="C137" authorId="0" shapeId="0" xr:uid="{31CF1901-343A-4476-B4C0-0A32F0CDEB2C}">
      <text>
        <r>
          <rPr>
            <b/>
            <sz val="9"/>
            <color indexed="81"/>
            <rFont val="Tahoma"/>
            <family val="2"/>
          </rPr>
          <t>George Tainsh:</t>
        </r>
        <r>
          <rPr>
            <sz val="9"/>
            <color indexed="81"/>
            <rFont val="Tahoma"/>
            <family val="2"/>
          </rPr>
          <t xml:space="preserve">
</t>
        </r>
      </text>
    </comment>
  </commentList>
</comments>
</file>

<file path=xl/sharedStrings.xml><?xml version="1.0" encoding="utf-8"?>
<sst xmlns="http://schemas.openxmlformats.org/spreadsheetml/2006/main" count="545" uniqueCount="234">
  <si>
    <t>Strategic Objective 1</t>
  </si>
  <si>
    <t>Housing Management Service &amp; Tenancy Sustainment</t>
  </si>
  <si>
    <t>Strategic Objective 3</t>
  </si>
  <si>
    <t>Resident Participation &amp; Communication</t>
  </si>
  <si>
    <t xml:space="preserve">Strategic Objective 4 </t>
  </si>
  <si>
    <t>Provision of New/Adapted Homes &amp; Property Acquisitions</t>
  </si>
  <si>
    <t>Strategic Objective 5</t>
  </si>
  <si>
    <t>Strategic Objective 6</t>
  </si>
  <si>
    <t xml:space="preserve">Emergency Repair Response times </t>
  </si>
  <si>
    <t>Reactive Repair Response Times (all categories)</t>
  </si>
  <si>
    <t xml:space="preserve">Current non-Technical Arrears </t>
  </si>
  <si>
    <t>No of Formal Complaints Upheld by the Ombudsman</t>
  </si>
  <si>
    <t>Voids (Gross accounting)</t>
  </si>
  <si>
    <t xml:space="preserve">Net Debt per unit </t>
  </si>
  <si>
    <t xml:space="preserve">Management &amp; Maintenance Admin Costs per Unit </t>
  </si>
  <si>
    <t>Total management &amp; maintenance cost per unit (£)</t>
  </si>
  <si>
    <t>% Non financial loan covenant information sent to lenders within timescales</t>
  </si>
  <si>
    <t>Breaches of H&amp;S Legislation (Office) (Number per annum)</t>
  </si>
  <si>
    <t xml:space="preserve">Strategic Objective </t>
  </si>
  <si>
    <t>KPI</t>
  </si>
  <si>
    <t>KPI Number</t>
  </si>
  <si>
    <t>Q1</t>
  </si>
  <si>
    <t>Q2</t>
  </si>
  <si>
    <t>Q3</t>
  </si>
  <si>
    <t>Q4</t>
  </si>
  <si>
    <t>Trend</t>
  </si>
  <si>
    <t>Year to Date</t>
  </si>
  <si>
    <t>Projected / Actual Year End</t>
  </si>
  <si>
    <t>Reactive Repairs appointments kept</t>
  </si>
  <si>
    <t>Tenants satisfied with condition of home on taking up tenancy (New tenants) In house surveys</t>
  </si>
  <si>
    <t xml:space="preserve">Planned Maintenance Spend v. Budget  </t>
  </si>
  <si>
    <t>Tenants satisfied with tenancy sustainment service</t>
  </si>
  <si>
    <t>Tenant Satisfaction Response Rate – Reactive Repairs (In - house surveys)</t>
  </si>
  <si>
    <t xml:space="preserve">Staff turnover in the year </t>
  </si>
  <si>
    <t>Financial Management, Corporate Governance &amp; Corporate Sustainability</t>
  </si>
  <si>
    <t>Strategic Objective 2</t>
  </si>
  <si>
    <t>KEY</t>
  </si>
  <si>
    <t xml:space="preserve">Operating Surplus v. Debt Service Liability (not less than) (RBS Loan Covenant)  </t>
  </si>
  <si>
    <t>AS</t>
  </si>
  <si>
    <t xml:space="preserve"> Current Ratio</t>
  </si>
  <si>
    <t xml:space="preserve">Borrowed Monies v. Historic cost of Assets(not exceeding) </t>
  </si>
  <si>
    <t>% tenants satisfied with Reactive Repairs (In – house surveys) (ARC)</t>
  </si>
  <si>
    <t xml:space="preserve"> %. of Stock meeting SHQS by year End (OVHA Measure) </t>
  </si>
  <si>
    <t>% tenants satisfied with quality of home (ARC)</t>
  </si>
  <si>
    <t>4 days</t>
  </si>
  <si>
    <t>N/A</t>
  </si>
  <si>
    <t>AG</t>
  </si>
  <si>
    <t xml:space="preserve">Average time in working days for a full response at Stage 1 (ARC) </t>
  </si>
  <si>
    <t>Average time in working days for a full response at Stage 2 (ARC)</t>
  </si>
  <si>
    <t>EESSH 2: % properties meeting EPC Band D (by 2025)</t>
  </si>
  <si>
    <t>EESSH 2: % properties meeting, or can be treated as meeting, EPC Band B (by 2032)</t>
  </si>
  <si>
    <t>OVHA Tenant representation on the Board</t>
  </si>
  <si>
    <t xml:space="preserve">Average Board Meeting Attendance </t>
  </si>
  <si>
    <r>
      <t xml:space="preserve"> Staff Costs / Turnover</t>
    </r>
    <r>
      <rPr>
        <b/>
        <sz val="16"/>
        <color rgb="FFFF0000"/>
        <rFont val="Arial"/>
        <family val="2"/>
      </rPr>
      <t xml:space="preserve"> </t>
    </r>
  </si>
  <si>
    <t>Ave length of time to complete emergency repairs (ARC)</t>
  </si>
  <si>
    <t>Ave length of time to complete non- emergency repairs (ARC)</t>
  </si>
  <si>
    <t>%. of Stock meeting SHQS by year End (ARC)</t>
  </si>
  <si>
    <t>% tenants satisfied with the  landlords contribution to the management of neighbourhood  (ARC)</t>
  </si>
  <si>
    <t>% of factored owners satisfied with the factoring service they receive (ARC)</t>
  </si>
  <si>
    <t>% tenants satisfied with overall service (ARC)</t>
  </si>
  <si>
    <t>Re-let Times: All Stock (ARC)</t>
  </si>
  <si>
    <t>Void Rent Loss (ARC)</t>
  </si>
  <si>
    <t xml:space="preserve"> Gross Rent Arrears (ARC)</t>
  </si>
  <si>
    <t>Rent Collected as % of Total Rent Due (ARC)</t>
  </si>
  <si>
    <t>Tenancies sustained for more than 1 year (ARC)</t>
  </si>
  <si>
    <r>
      <t>1</t>
    </r>
    <r>
      <rPr>
        <b/>
        <vertAlign val="superscript"/>
        <sz val="16"/>
        <color theme="1"/>
        <rFont val="Arial"/>
        <family val="2"/>
      </rPr>
      <t xml:space="preserve">st </t>
    </r>
    <r>
      <rPr>
        <b/>
        <sz val="16"/>
        <color theme="1"/>
        <rFont val="Arial"/>
        <family val="2"/>
      </rPr>
      <t>Stage Complaints resolved within timescale (ARC)</t>
    </r>
  </si>
  <si>
    <r>
      <t>2</t>
    </r>
    <r>
      <rPr>
        <b/>
        <vertAlign val="superscript"/>
        <sz val="16"/>
        <color theme="1"/>
        <rFont val="Arial"/>
        <family val="2"/>
      </rPr>
      <t>nd</t>
    </r>
    <r>
      <rPr>
        <b/>
        <sz val="16"/>
        <color theme="1"/>
        <rFont val="Arial"/>
        <family val="2"/>
      </rPr>
      <t xml:space="preserve"> Stage Complaints resolved within timescale (ARC)</t>
    </r>
  </si>
  <si>
    <t>% tenants who feel their landlord is good at keeping them informed about their services and outcomes (ARC)</t>
  </si>
  <si>
    <t>% tenants satisfied with Opportunities to Participate (ARC)</t>
  </si>
  <si>
    <t>Ave time to complete approved applications for medical adaptations (ARC)</t>
  </si>
  <si>
    <t>Staff Absence (% days Lost) (ARC)</t>
  </si>
  <si>
    <t>Gas Servicing Checks Not Undertaken (CP12) (ARC)</t>
  </si>
  <si>
    <t>% tenants satisfied that rent represents value for money (ARC)</t>
  </si>
  <si>
    <t>Health &amp; Safety Monitoring Checks Fulfilled - Fire/Panic alarms</t>
  </si>
  <si>
    <t>Health &amp; Safety Monitoring Checks Fulfilled - Legionella</t>
  </si>
  <si>
    <t>% of complaints upheld by OVHA (ARC)</t>
  </si>
  <si>
    <t>Government Subsidised Capital Programme (Expenditure) excl Stage 3 Adaptations (25% per Q)</t>
  </si>
  <si>
    <t>Performance Indicator (KPI yellow)</t>
  </si>
  <si>
    <t>Reactive and Planned Maintenance Services</t>
  </si>
  <si>
    <t>To invest in its existing housing stock to ensure that the Association provides the highest standard of accommodation possible</t>
  </si>
  <si>
    <t>To provide a comprehensive and responsive customer service to tenants, sharing owners and factored owners which supports sustainable tenancies and delivers customer satisfaction</t>
  </si>
  <si>
    <t>To actively promote and support resident engagement in the management, maintenance and development of their homes</t>
  </si>
  <si>
    <t>To contribute to the supply of high quality, accessible, secure, affordable and sustainable homes where financially viable</t>
  </si>
  <si>
    <t>To ensure the Association's work is underpinned by effective financial, administrative and management processes set within a framework of effective corporate governance</t>
  </si>
  <si>
    <t>To ensure that OVHA recruits and retains sufficently trained and experienced Board members and suitably qualified staff and satisfies all health, safety and environmental requirements and legislation</t>
  </si>
  <si>
    <t>Positive comments from service users (Number per quarter)</t>
  </si>
  <si>
    <t xml:space="preserve">Percentage on Target       </t>
  </si>
  <si>
    <t>Target met</t>
  </si>
  <si>
    <t>Strategic Objectives/Operational Indicators Summary</t>
  </si>
  <si>
    <t>Strategic Objective 1    Reactive &amp; Planned Maintenance Service</t>
  </si>
  <si>
    <t>Strategic Objective 2    Housing Management &amp; Tenancy Sustainment</t>
  </si>
  <si>
    <t>Strategic Objective 3    Resident Participation &amp; Communication</t>
  </si>
  <si>
    <t>Strategic Objective 4    Provision of New/Adapted Homes &amp; Property Acquisitions</t>
  </si>
  <si>
    <t>Strategic Objective 5    Financial Management/Corporate Governance</t>
  </si>
  <si>
    <t>Strategic Objective 6    Human Resources &amp; Health &amp; Safety</t>
  </si>
  <si>
    <t>To provide a comprehensive and responsive customer service to tenants, sharing and factored owners which supports sustainable tenancies and delivers customer satisfaction</t>
  </si>
  <si>
    <t>To contribute to the supply of high quality accessible, secure, affordable and sustainable homes where financially viable and whilst maximising community benefits</t>
  </si>
  <si>
    <t>To ensure that OVHA's work is underpinned by effective financial, administrative and management processes within a framework of effective corporate governance</t>
  </si>
  <si>
    <t>To ensure that OVHA recruits and retains sufficiently trained and experienced committee members and suitably qualified staff, and satisfies all health, safety and environmental requirements and legislation</t>
  </si>
  <si>
    <t>Summary Key:</t>
  </si>
  <si>
    <t>&gt;75%</t>
  </si>
  <si>
    <t>&lt;50%</t>
  </si>
  <si>
    <t>Target not met</t>
  </si>
  <si>
    <t>Target narrowly missed</t>
  </si>
  <si>
    <t>High Performance</t>
  </si>
  <si>
    <t>Medium Performance</t>
  </si>
  <si>
    <t>Low Performance</t>
  </si>
  <si>
    <t>SW</t>
  </si>
  <si>
    <t>Risk management actions progress/completed on time.</t>
  </si>
  <si>
    <t xml:space="preserve">Electrical Safety Checks not undertaken (within 5 year period) </t>
  </si>
  <si>
    <t xml:space="preserve">% of Annual Lets made to Homeless Applicants </t>
  </si>
  <si>
    <t>Medical Adaptation services not undertaken (more than 1 month overdue)</t>
  </si>
  <si>
    <t xml:space="preserve">Residential Property Acquisitions (No. per annum, 2 per quarter) </t>
  </si>
  <si>
    <t>Anti-social cases resolved  (ARC)</t>
  </si>
  <si>
    <t>50%-74%</t>
  </si>
  <si>
    <t>% of Properties becoming Vacant in the Year (ARC)</t>
  </si>
  <si>
    <t>Former Tenant Arrears as % of Rent Due</t>
  </si>
  <si>
    <t>Current Tenants owing 13 Weeks or More Rent</t>
  </si>
  <si>
    <t>Recharge Debt Collected</t>
  </si>
  <si>
    <t>Gross Loan Debt Per Unit</t>
  </si>
  <si>
    <t>Net Interest Per Unit Owned</t>
  </si>
  <si>
    <t>Average Cost of Borrowing</t>
  </si>
  <si>
    <t>Average Reactive Maintenance Cost Per Unit</t>
  </si>
  <si>
    <t>Cyclical Maintenance Cost Per Unit</t>
  </si>
  <si>
    <t>Other Planned Maintenance Cost Per Unit</t>
  </si>
  <si>
    <t>Asbestos 12-Month Checks Completed on time</t>
  </si>
  <si>
    <t>Lift Monitoring Checks Completed On Time</t>
  </si>
  <si>
    <t xml:space="preserve">19 Indicators </t>
  </si>
  <si>
    <t>18 days</t>
  </si>
  <si>
    <t>60 days</t>
  </si>
  <si>
    <t>Peer Average 2023/24</t>
  </si>
  <si>
    <t>Scottish Average 2023/24</t>
  </si>
  <si>
    <t>Quartile 2023/24</t>
  </si>
  <si>
    <t>Average Void Cost Per Void Unit</t>
  </si>
  <si>
    <t>27 days</t>
  </si>
  <si>
    <t>7.63 days</t>
  </si>
  <si>
    <t>1.84 days</t>
  </si>
  <si>
    <t>100/400</t>
  </si>
  <si>
    <t>9 days</t>
  </si>
  <si>
    <t>3 hours</t>
  </si>
  <si>
    <t>8.95 days</t>
  </si>
  <si>
    <t>Number of homes that do not have satisfactory equipment for detecting fire and giving warning in the event of fire or suspected fire installed at the year end (ARC)</t>
  </si>
  <si>
    <t>Average length of time taken to resolve cases of damp and/or mould (ARC IND 31)</t>
  </si>
  <si>
    <t>% of cases of damp and/or mould resolved during the reporting year that were reopened (ARC IND 32)</t>
  </si>
  <si>
    <t>Number of open cases of damp and/or mould (ARC IND 33)</t>
  </si>
  <si>
    <t>2024/25 Result</t>
  </si>
  <si>
    <t>Target 2025/26</t>
  </si>
  <si>
    <t>1 hr 21 m</t>
  </si>
  <si>
    <t>2025/2026</t>
  </si>
  <si>
    <t>Result 2024/2025</t>
  </si>
  <si>
    <t>% properties meeting EESSH 1</t>
  </si>
  <si>
    <t>% of ASB Type 1 Reports Resolved within 10 days</t>
  </si>
  <si>
    <t>% of ASB Type 2 Reports Resolved within 15 days</t>
  </si>
  <si>
    <t>% of ASB Type 3 Reports Resolved within 20 days</t>
  </si>
  <si>
    <t>Number of households currently waiting for adaptations</t>
  </si>
  <si>
    <t>18 indicators</t>
  </si>
  <si>
    <t xml:space="preserve">16 Indicators  </t>
  </si>
  <si>
    <t xml:space="preserve">11 Indicators </t>
  </si>
  <si>
    <t xml:space="preserve">4 Indicators </t>
  </si>
  <si>
    <t xml:space="preserve">14 Indicators </t>
  </si>
  <si>
    <t>Reactive Repairs not completed right first time (ARC)</t>
  </si>
  <si>
    <t>Resp</t>
  </si>
  <si>
    <t>LM</t>
  </si>
  <si>
    <t>Q1 Explanation where target not achieved</t>
  </si>
  <si>
    <t>3.36 days</t>
  </si>
  <si>
    <t>15.25 days</t>
  </si>
  <si>
    <t>Still looking to recruit another tenant Board Member - Chief Executive to follow up</t>
  </si>
  <si>
    <t>3 tenants not engaging. We plan to isolate the equipment. 1 property missed due to staff error.</t>
  </si>
  <si>
    <t>Funding only awarded early June. We expect this to reduce as we work through our waiting list.</t>
  </si>
  <si>
    <t>13.3 days</t>
  </si>
  <si>
    <t>20 days</t>
  </si>
  <si>
    <t>Quarter end Trade Payables above budget</t>
  </si>
  <si>
    <t>Lower number of units than budget</t>
  </si>
  <si>
    <t>Higher debt than budget</t>
  </si>
  <si>
    <t>Higher reactive spend / lower units</t>
  </si>
  <si>
    <t>48.44 days</t>
  </si>
  <si>
    <t>&lt; 60 days</t>
  </si>
  <si>
    <t>Grant funding for 2025/26 confirmed as at 22/7 so will now start to make progress with purchases</t>
  </si>
  <si>
    <r>
      <t xml:space="preserve">During Q1 we received 18 terminations and let 20 properties (18 relets). This is similar to Q4 where we let 19 properties and had 25 terminations. 3 properties let in May had over 50 days void, with one of 101 days (kitchen replaced and issues with stopcock).  Due to issues with </t>
    </r>
    <r>
      <rPr>
        <sz val="16"/>
        <color theme="1"/>
        <rFont val="Arial"/>
        <family val="2"/>
      </rPr>
      <t xml:space="preserve">our </t>
    </r>
    <r>
      <rPr>
        <sz val="16"/>
        <color rgb="FFEE0000"/>
        <rFont val="Arial"/>
        <family val="2"/>
      </rPr>
      <t xml:space="preserve">repairs &amp; void contract and using a temporary replacement contractor, </t>
    </r>
    <r>
      <rPr>
        <sz val="16"/>
        <color rgb="FF000000"/>
        <rFont val="Arial"/>
        <family val="2"/>
      </rPr>
      <t>we have had delays with the return of voids. In Q2 we will have a new repairs contractor and hopefully see void relet times improving.  Following an ARC review, we discovered an issue with number of days excluded over our policy of 14 days, therefore this has also had an impact on our void figures.</t>
    </r>
  </si>
  <si>
    <t>1 hr 15 m</t>
  </si>
  <si>
    <t>1 hr 30m</t>
  </si>
  <si>
    <t>7 days</t>
  </si>
  <si>
    <t>During Q1 we had temporary repairs cover. This resulted in numerous jobs failing target as available resource was limited. A new contractor is in place for Q2.</t>
  </si>
  <si>
    <t>In Q1 with 2 temporary contractors, several complaints took longer than target to be resolved. This was due to the contractors not responding quickly enough.</t>
  </si>
  <si>
    <t>As above.</t>
  </si>
  <si>
    <t>To invest in existing housing stock to ensure that OVHA provides the highest possible standard of accommodation possible</t>
  </si>
  <si>
    <t>Figure not collected Q1 due to temporary cover arrangements.</t>
  </si>
  <si>
    <t>Some projects are running later than schedule resulting in spend being below target.</t>
  </si>
  <si>
    <t>Q2 Explanation where target not achieved</t>
  </si>
  <si>
    <t>Peer Average 2024/25</t>
  </si>
  <si>
    <t>Scottish Average 2024/25</t>
  </si>
  <si>
    <t>Quartile 2024/25</t>
  </si>
  <si>
    <t>2h 31m</t>
  </si>
  <si>
    <t>3hr 54m</t>
  </si>
  <si>
    <t>6.5 days</t>
  </si>
  <si>
    <t>9.1 days</t>
  </si>
  <si>
    <t>31.3 days</t>
  </si>
  <si>
    <t>60.6 days</t>
  </si>
  <si>
    <t>3.8 days</t>
  </si>
  <si>
    <t>5.4 days</t>
  </si>
  <si>
    <t>15.2 days</t>
  </si>
  <si>
    <t>21.3 days</t>
  </si>
  <si>
    <t>102.2 days</t>
  </si>
  <si>
    <t>69.5 days</t>
  </si>
  <si>
    <t>44.4 days</t>
  </si>
  <si>
    <t>AM</t>
  </si>
  <si>
    <t>Performance deteriorated in Q2 with the temporary repairs situation and an increase in complaints volume. Contractors not providing timeous updates was the main reason for failing target.</t>
  </si>
  <si>
    <t>In Q2 we missed target on one of our three Stage 2 complaints. The complainant was not available for some time due to holidays and there were further delays investigating / obtaining information. The complaint was resolved.</t>
  </si>
  <si>
    <t>3.31 days</t>
  </si>
  <si>
    <t>17 days</t>
  </si>
  <si>
    <t>3.33 days</t>
  </si>
  <si>
    <t>15.73 days</t>
  </si>
  <si>
    <t>The increase in complaint volumes during Q2 affected this figure, combined with several quality / timescale issues with repairs contractors. This has resulted in a higher volume being Upheld or Partially Upheld</t>
  </si>
  <si>
    <t>2 properties not updated so missed (staff error), 3 tenants not engaging (1 subsequently now complete), 1 tenant long-term hospital (equipment not in use), 1 contractor delay.</t>
  </si>
  <si>
    <t>26.4 days</t>
  </si>
  <si>
    <t>We are behind programme, resulting in 14 properties due in Quarter 2 to be past target. Access has also been problematic.</t>
  </si>
  <si>
    <t>Durimg Q2 we received 19 terminations and let 27 properties, all relets. This is an increase in lets from Q2 where we let 20 properties and had 18 terminations. Although only 11 lets were over target 5 of these were over 50 days. Of those over 50 days, this was due to several factors but mainly delays with both our temporary and new contractor and management of resources to meet timescales. Two of the properties required upgrades to either windows or the kitchen and in one case, treatments for pest control.</t>
  </si>
  <si>
    <t>10% (2.5%/qtr)</t>
  </si>
  <si>
    <t>34.05 days</t>
  </si>
  <si>
    <t xml:space="preserve">The delayed funding award pushed this figure up combined with delays in receiving assessments from either Occupation Therapy (Social Work) or other medical professionals.  </t>
  </si>
  <si>
    <t>Figure not collected Q2 due to temporary cover arrangements and new contract beginning.</t>
  </si>
  <si>
    <t>7.85 days</t>
  </si>
  <si>
    <t>9.97 days</t>
  </si>
  <si>
    <t>8.93 days</t>
  </si>
  <si>
    <t>Our new contractor, Property One, had to fully resource during Q2 resulting in many jobs failing due to resource / planning issues. We are working with them to resolve this.</t>
  </si>
  <si>
    <t>2 new acquisitions fail EESSH ratings. One property will be addressed through heating upgrade, the other will be included in longer-term plans.</t>
  </si>
  <si>
    <t>1hr 23 m</t>
  </si>
  <si>
    <t>Loan debt will reduce over the course of ht eyear as repayments are made, therefore will be on track by year end</t>
  </si>
  <si>
    <t>Reactive maintenance higher than budgte (budget was based on a 5% increase for the previous contractor). Further analysis being done to establish price/volume differences</t>
  </si>
  <si>
    <t xml:space="preserve">Additional staffing costs incurred in quarter </t>
  </si>
  <si>
    <t>Affected by additional staffing costs noted above</t>
  </si>
  <si>
    <t>Reactive maintenance costs and staffing costs higher than budget during the quarter</t>
  </si>
  <si>
    <t>3 staff members left in the quarter - one had been on a temporary maternity cover</t>
  </si>
  <si>
    <t>One staff member on long term sick leave during the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</si>
</sst>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64" formatCode="0.0%"/>
    <numFmt numFmtId="165" formatCode="0_)"/>
    <numFmt numFmtId="166" formatCode="0.0"/>
    <numFmt numFmtId="167" formatCode="000"/>
    <numFmt numFmtId="168" formatCode="0.000%"/>
  </numFmts>
  <fonts count="45" x14ac:knownFonts="1">
    <font>
      <sz val="11"/>
      <color theme="1"/>
      <name val="Calibri"/>
      <family val="2"/>
      <scheme val="minor"/>
    </font>
    <font>
      <b/>
      <sz val="11"/>
      <color theme="1"/>
      <name val="Arial"/>
      <family val="2"/>
    </font>
    <font>
      <sz val="11"/>
      <color theme="1"/>
      <name val="Arial"/>
      <family val="2"/>
    </font>
    <font>
      <sz val="9"/>
      <color indexed="81"/>
      <name val="Tahoma"/>
      <family val="2"/>
    </font>
    <font>
      <b/>
      <sz val="9"/>
      <color indexed="81"/>
      <name val="Tahoma"/>
      <family val="2"/>
    </font>
    <font>
      <b/>
      <sz val="11"/>
      <name val="Arial"/>
      <family val="2"/>
    </font>
    <font>
      <b/>
      <sz val="11"/>
      <color theme="0"/>
      <name val="Arial"/>
      <family val="2"/>
    </font>
    <font>
      <sz val="11"/>
      <color theme="1"/>
      <name val="Calibri"/>
      <family val="2"/>
      <scheme val="minor"/>
    </font>
    <font>
      <sz val="11"/>
      <name val="Arial"/>
      <family val="2"/>
    </font>
    <font>
      <b/>
      <sz val="11"/>
      <color rgb="FF000000"/>
      <name val="Arial"/>
      <family val="2"/>
    </font>
    <font>
      <b/>
      <sz val="11"/>
      <color rgb="FFFFFFFF"/>
      <name val="Arial"/>
      <family val="2"/>
    </font>
    <font>
      <sz val="12"/>
      <name val="Helv"/>
    </font>
    <font>
      <sz val="8"/>
      <name val="Calibri"/>
      <family val="2"/>
      <scheme val="minor"/>
    </font>
    <font>
      <b/>
      <sz val="16"/>
      <color theme="0"/>
      <name val="Arial"/>
      <family val="2"/>
    </font>
    <font>
      <b/>
      <sz val="16"/>
      <name val="Arial"/>
      <family val="2"/>
    </font>
    <font>
      <b/>
      <sz val="16"/>
      <color theme="1"/>
      <name val="Arial"/>
      <family val="2"/>
    </font>
    <font>
      <b/>
      <vertAlign val="superscript"/>
      <sz val="16"/>
      <color theme="1"/>
      <name val="Arial"/>
      <family val="2"/>
    </font>
    <font>
      <b/>
      <sz val="16"/>
      <color rgb="FFFF0000"/>
      <name val="Arial"/>
      <family val="2"/>
    </font>
    <font>
      <b/>
      <sz val="14"/>
      <color theme="1"/>
      <name val="Arial"/>
      <family val="2"/>
    </font>
    <font>
      <b/>
      <sz val="14"/>
      <name val="Arial"/>
      <family val="2"/>
    </font>
    <font>
      <sz val="14"/>
      <color theme="1"/>
      <name val="Arial"/>
      <family val="2"/>
    </font>
    <font>
      <sz val="14"/>
      <color theme="1"/>
      <name val="Calibri"/>
      <family val="2"/>
      <scheme val="minor"/>
    </font>
    <font>
      <i/>
      <sz val="11"/>
      <color theme="1"/>
      <name val="Calibri"/>
      <family val="2"/>
      <scheme val="minor"/>
    </font>
    <font>
      <b/>
      <u/>
      <sz val="16"/>
      <color theme="1"/>
      <name val="Arial"/>
      <family val="2"/>
    </font>
    <font>
      <b/>
      <i/>
      <sz val="16"/>
      <color theme="1"/>
      <name val="Arial"/>
      <family val="2"/>
    </font>
    <font>
      <sz val="16"/>
      <color theme="1"/>
      <name val="Arial"/>
      <family val="2"/>
    </font>
    <font>
      <b/>
      <sz val="11"/>
      <color theme="5" tint="-0.499984740745262"/>
      <name val="Arial"/>
      <family val="2"/>
    </font>
    <font>
      <b/>
      <sz val="14"/>
      <color theme="5" tint="-0.499984740745262"/>
      <name val="Arial"/>
      <family val="2"/>
    </font>
    <font>
      <b/>
      <sz val="16"/>
      <color theme="5" tint="-0.499984740745262"/>
      <name val="Arial"/>
      <family val="2"/>
    </font>
    <font>
      <sz val="20"/>
      <color theme="1"/>
      <name val="Arial"/>
      <family val="2"/>
    </font>
    <font>
      <sz val="14"/>
      <color theme="0"/>
      <name val="Arial"/>
      <family val="2"/>
    </font>
    <font>
      <b/>
      <sz val="14"/>
      <color theme="0"/>
      <name val="Arial"/>
      <family val="2"/>
    </font>
    <font>
      <sz val="26"/>
      <color theme="1"/>
      <name val="Arial"/>
      <family val="2"/>
    </font>
    <font>
      <sz val="26"/>
      <color theme="1"/>
      <name val="Calibri"/>
      <family val="2"/>
      <scheme val="minor"/>
    </font>
    <font>
      <b/>
      <sz val="22"/>
      <name val="Arial"/>
      <family val="2"/>
    </font>
    <font>
      <sz val="20"/>
      <color theme="0"/>
      <name val="Arial"/>
      <family val="2"/>
    </font>
    <font>
      <sz val="18"/>
      <color theme="1"/>
      <name val="Arial"/>
      <family val="2"/>
    </font>
    <font>
      <b/>
      <sz val="26"/>
      <color theme="1"/>
      <name val="Arial"/>
      <family val="2"/>
    </font>
    <font>
      <i/>
      <sz val="16"/>
      <color theme="1"/>
      <name val="Arial"/>
      <family val="2"/>
    </font>
    <font>
      <sz val="22"/>
      <color theme="1"/>
      <name val="Arial"/>
      <family val="2"/>
    </font>
    <font>
      <b/>
      <sz val="20"/>
      <color theme="1"/>
      <name val="Arial"/>
      <family val="2"/>
    </font>
    <font>
      <sz val="16"/>
      <color rgb="FF000000"/>
      <name val="Arial"/>
      <family val="2"/>
    </font>
    <font>
      <sz val="16"/>
      <color rgb="FFEE0000"/>
      <name val="Arial"/>
      <family val="2"/>
    </font>
    <font>
      <sz val="16"/>
      <color theme="0"/>
      <name val="Arial"/>
      <family val="2"/>
    </font>
    <font>
      <sz val="16"/>
      <color theme="1"/>
      <name val="Calibri"/>
      <family val="2"/>
      <scheme val="minor"/>
    </font>
  </fonts>
  <fills count="16">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00B0F0"/>
        <bgColor indexed="64"/>
      </patternFill>
    </fill>
    <fill>
      <patternFill patternType="solid">
        <fgColor rgb="FF00AA48"/>
        <bgColor indexed="64"/>
      </patternFill>
    </fill>
    <fill>
      <patternFill patternType="solid">
        <fgColor rgb="FFEE0000"/>
        <bgColor indexed="64"/>
      </patternFill>
    </fill>
    <fill>
      <patternFill patternType="solid">
        <fgColor rgb="FFFFCE3C"/>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165" fontId="11" fillId="0" borderId="0"/>
  </cellStyleXfs>
  <cellXfs count="360">
    <xf numFmtId="0" fontId="0" fillId="0" borderId="0" xfId="0"/>
    <xf numFmtId="0" fontId="2" fillId="0" borderId="0" xfId="0" applyFont="1" applyAlignment="1">
      <alignment horizontal="left"/>
    </xf>
    <xf numFmtId="0" fontId="2" fillId="0" borderId="0" xfId="0" applyFont="1"/>
    <xf numFmtId="0" fontId="1" fillId="0" borderId="0" xfId="0" applyFont="1" applyAlignment="1">
      <alignment vertical="center" wrapText="1"/>
    </xf>
    <xf numFmtId="0" fontId="1" fillId="0" borderId="0" xfId="0" applyFont="1" applyAlignment="1">
      <alignment horizontal="center" vertical="center"/>
    </xf>
    <xf numFmtId="0" fontId="2" fillId="2" borderId="3" xfId="0" applyFont="1" applyFill="1" applyBorder="1" applyAlignment="1">
      <alignment horizontal="left" vertical="top" wrapText="1"/>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2" borderId="3" xfId="0" applyFont="1" applyFill="1" applyBorder="1" applyAlignment="1">
      <alignmen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top" wrapText="1"/>
    </xf>
    <xf numFmtId="0" fontId="1" fillId="5" borderId="1" xfId="0" applyFont="1" applyFill="1" applyBorder="1" applyAlignment="1">
      <alignment vertical="center" wrapText="1"/>
    </xf>
    <xf numFmtId="0" fontId="2" fillId="5" borderId="1" xfId="0" applyFont="1" applyFill="1" applyBorder="1"/>
    <xf numFmtId="0" fontId="8" fillId="0" borderId="0" xfId="0" applyFont="1" applyAlignment="1">
      <alignment horizontal="center" vertical="center"/>
    </xf>
    <xf numFmtId="0" fontId="8" fillId="0" borderId="0" xfId="0" applyFont="1" applyAlignment="1">
      <alignment horizontal="center"/>
    </xf>
    <xf numFmtId="0" fontId="1" fillId="0" borderId="13" xfId="0" applyFont="1" applyBorder="1" applyAlignment="1">
      <alignment horizontal="center" vertical="center"/>
    </xf>
    <xf numFmtId="0" fontId="2" fillId="5" borderId="0" xfId="0" applyFont="1" applyFill="1"/>
    <xf numFmtId="14" fontId="1" fillId="0" borderId="0" xfId="0" applyNumberFormat="1"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1" fontId="5" fillId="0" borderId="0" xfId="0" applyNumberFormat="1" applyFont="1" applyAlignment="1">
      <alignment horizontal="center" vertical="center"/>
    </xf>
    <xf numFmtId="1" fontId="5" fillId="0" borderId="0" xfId="0" applyNumberFormat="1" applyFont="1" applyAlignment="1">
      <alignment horizontal="center"/>
    </xf>
    <xf numFmtId="10"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10" fontId="6" fillId="0" borderId="0" xfId="0" applyNumberFormat="1" applyFont="1" applyAlignment="1">
      <alignment horizontal="center" vertical="center"/>
    </xf>
    <xf numFmtId="9" fontId="1"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2" fontId="6" fillId="0" borderId="0" xfId="0" applyNumberFormat="1" applyFont="1" applyAlignment="1">
      <alignment horizontal="center" vertical="center"/>
    </xf>
    <xf numFmtId="164" fontId="6" fillId="0" borderId="0" xfId="0" applyNumberFormat="1" applyFont="1" applyAlignment="1">
      <alignment horizontal="center" vertical="center" wrapText="1"/>
    </xf>
    <xf numFmtId="164" fontId="6" fillId="0" borderId="0" xfId="0" applyNumberFormat="1" applyFont="1" applyAlignment="1">
      <alignment horizontal="center" vertical="center"/>
    </xf>
    <xf numFmtId="9" fontId="6" fillId="0" borderId="0" xfId="0" applyNumberFormat="1" applyFont="1" applyAlignment="1">
      <alignment horizontal="center" vertical="center"/>
    </xf>
    <xf numFmtId="9" fontId="6" fillId="0" borderId="0" xfId="0" applyNumberFormat="1" applyFont="1" applyAlignment="1">
      <alignment horizontal="center" vertical="center" wrapText="1"/>
    </xf>
    <xf numFmtId="5" fontId="6" fillId="0" borderId="0" xfId="0" applyNumberFormat="1" applyFont="1" applyAlignment="1">
      <alignment horizontal="center" vertical="center"/>
    </xf>
    <xf numFmtId="164" fontId="6" fillId="0" borderId="0" xfId="2" quotePrefix="1" applyNumberFormat="1" applyFont="1" applyAlignment="1">
      <alignment horizontal="center" vertical="center"/>
    </xf>
    <xf numFmtId="0" fontId="14"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0" borderId="0" xfId="0" applyFont="1" applyAlignment="1">
      <alignment horizontal="center" vertical="center"/>
    </xf>
    <xf numFmtId="10" fontId="13" fillId="7" borderId="1" xfId="0" applyNumberFormat="1" applyFont="1" applyFill="1" applyBorder="1" applyAlignment="1">
      <alignment horizontal="center" vertical="center" wrapText="1"/>
    </xf>
    <xf numFmtId="9" fontId="13" fillId="7" borderId="1" xfId="0" applyNumberFormat="1" applyFont="1" applyFill="1" applyBorder="1" applyAlignment="1">
      <alignment horizontal="center" vertical="center" wrapText="1"/>
    </xf>
    <xf numFmtId="164" fontId="13" fillId="7" borderId="1" xfId="1"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10" fontId="14" fillId="0" borderId="6" xfId="0" applyNumberFormat="1" applyFont="1" applyBorder="1" applyAlignment="1">
      <alignment horizontal="center" vertical="center" wrapText="1"/>
    </xf>
    <xf numFmtId="10" fontId="14" fillId="0" borderId="1"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2" fontId="14" fillId="0" borderId="6" xfId="0" applyNumberFormat="1" applyFont="1" applyBorder="1" applyAlignment="1">
      <alignment horizontal="center" vertical="center"/>
    </xf>
    <xf numFmtId="164" fontId="14" fillId="0" borderId="6" xfId="0" applyNumberFormat="1" applyFont="1" applyBorder="1" applyAlignment="1">
      <alignment horizontal="center" vertical="center"/>
    </xf>
    <xf numFmtId="9" fontId="14" fillId="0" borderId="6"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64" fontId="14" fillId="0" borderId="14" xfId="0" applyNumberFormat="1" applyFont="1" applyBorder="1" applyAlignment="1">
      <alignment horizontal="center" vertical="center" wrapText="1"/>
    </xf>
    <xf numFmtId="5" fontId="14" fillId="0" borderId="6" xfId="0" applyNumberFormat="1" applyFont="1" applyBorder="1" applyAlignment="1">
      <alignment horizontal="center" vertical="center"/>
    </xf>
    <xf numFmtId="0" fontId="15" fillId="9"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9" borderId="0" xfId="0" applyFont="1" applyFill="1" applyAlignment="1">
      <alignment vertical="center" wrapText="1"/>
    </xf>
    <xf numFmtId="0" fontId="15" fillId="9" borderId="1" xfId="0" applyFont="1" applyFill="1" applyBorder="1" applyAlignment="1">
      <alignment vertical="center" wrapText="1"/>
    </xf>
    <xf numFmtId="0" fontId="14" fillId="9" borderId="1" xfId="0" applyFont="1" applyFill="1" applyBorder="1" applyAlignment="1">
      <alignment vertical="center" wrapText="1"/>
    </xf>
    <xf numFmtId="0" fontId="15"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5" fillId="0" borderId="0" xfId="0" applyFont="1" applyAlignment="1">
      <alignment vertical="center" wrapText="1"/>
    </xf>
    <xf numFmtId="0" fontId="15" fillId="0" borderId="1" xfId="0" applyFont="1" applyBorder="1" applyAlignment="1">
      <alignment vertical="center" wrapText="1"/>
    </xf>
    <xf numFmtId="0" fontId="14" fillId="9"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6" borderId="1" xfId="0" applyFont="1" applyFill="1" applyBorder="1" applyAlignment="1">
      <alignment horizontal="left" vertical="center" wrapText="1"/>
    </xf>
    <xf numFmtId="0" fontId="14" fillId="9" borderId="1" xfId="0" applyFont="1" applyFill="1" applyBorder="1" applyAlignment="1">
      <alignment horizontal="left" vertical="center" wrapText="1" indent="2"/>
    </xf>
    <xf numFmtId="0" fontId="14" fillId="9" borderId="4" xfId="0" applyFont="1" applyFill="1" applyBorder="1" applyAlignment="1">
      <alignment horizontal="left" vertical="center" wrapText="1" indent="2"/>
    </xf>
    <xf numFmtId="0" fontId="14" fillId="0" borderId="1" xfId="0" applyFont="1" applyBorder="1" applyAlignment="1">
      <alignment horizontal="left" vertical="center" wrapText="1" indent="2"/>
    </xf>
    <xf numFmtId="1" fontId="14" fillId="0" borderId="1" xfId="0" applyNumberFormat="1" applyFont="1" applyBorder="1" applyAlignment="1">
      <alignment horizontal="center"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8" fillId="0" borderId="0" xfId="0" applyFont="1" applyAlignment="1">
      <alignment horizontal="center" vertical="center" wrapText="1"/>
    </xf>
    <xf numFmtId="0" fontId="19" fillId="5" borderId="6" xfId="0" applyFont="1" applyFill="1" applyBorder="1" applyAlignment="1">
      <alignment horizontal="center" vertical="center" wrapText="1"/>
    </xf>
    <xf numFmtId="0" fontId="20" fillId="5" borderId="0" xfId="0" applyFont="1" applyFill="1"/>
    <xf numFmtId="0" fontId="18" fillId="2" borderId="3"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25" fillId="2" borderId="3" xfId="0" applyFont="1" applyFill="1" applyBorder="1" applyAlignment="1">
      <alignment horizontal="left" vertical="top" wrapText="1"/>
    </xf>
    <xf numFmtId="0" fontId="15" fillId="2" borderId="3" xfId="0" applyFont="1" applyFill="1" applyBorder="1" applyAlignment="1">
      <alignment horizontal="left" vertical="top" wrapText="1"/>
    </xf>
    <xf numFmtId="0" fontId="25" fillId="4" borderId="3" xfId="0" applyFont="1" applyFill="1" applyBorder="1"/>
    <xf numFmtId="0" fontId="18" fillId="4" borderId="3" xfId="0" applyFont="1" applyFill="1" applyBorder="1" applyAlignment="1">
      <alignment horizontal="left" vertical="center" wrapText="1"/>
    </xf>
    <xf numFmtId="0" fontId="18" fillId="0" borderId="0" xfId="0" applyFont="1" applyAlignment="1">
      <alignment horizontal="center" vertical="center"/>
    </xf>
    <xf numFmtId="2" fontId="14" fillId="0" borderId="1" xfId="0" applyNumberFormat="1" applyFont="1" applyBorder="1" applyAlignment="1">
      <alignment horizontal="center" vertical="center" wrapText="1"/>
    </xf>
    <xf numFmtId="0" fontId="26" fillId="0" borderId="0" xfId="0" applyFont="1" applyAlignment="1">
      <alignment horizontal="center" vertical="center"/>
    </xf>
    <xf numFmtId="9" fontId="28" fillId="0" borderId="1" xfId="0" applyNumberFormat="1" applyFont="1" applyBorder="1" applyAlignment="1">
      <alignment horizontal="center" vertical="center" wrapText="1"/>
    </xf>
    <xf numFmtId="0" fontId="28" fillId="5" borderId="1" xfId="0" applyFont="1" applyFill="1" applyBorder="1" applyAlignment="1">
      <alignment horizontal="center" vertical="center" wrapText="1"/>
    </xf>
    <xf numFmtId="0" fontId="28" fillId="5" borderId="2" xfId="0" applyFont="1" applyFill="1" applyBorder="1" applyAlignment="1">
      <alignment horizontal="center" vertical="center" wrapText="1"/>
    </xf>
    <xf numFmtId="10" fontId="28" fillId="0" borderId="1" xfId="0" applyNumberFormat="1" applyFont="1" applyBorder="1" applyAlignment="1">
      <alignment horizontal="center" vertical="center" wrapText="1"/>
    </xf>
    <xf numFmtId="2" fontId="28" fillId="0" borderId="1" xfId="0" applyNumberFormat="1"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9" fontId="13" fillId="7" borderId="1" xfId="1" applyFont="1" applyFill="1" applyBorder="1" applyAlignment="1">
      <alignment horizontal="center" vertical="center" wrapText="1"/>
    </xf>
    <xf numFmtId="0" fontId="15" fillId="5" borderId="5" xfId="0" applyFont="1" applyFill="1" applyBorder="1" applyAlignment="1">
      <alignment horizontal="center" vertical="center" wrapText="1"/>
    </xf>
    <xf numFmtId="0" fontId="25" fillId="0" borderId="0" xfId="0" applyFont="1" applyAlignment="1">
      <alignment vertical="center" wrapText="1"/>
    </xf>
    <xf numFmtId="0" fontId="20" fillId="0" borderId="0" xfId="0" applyFont="1" applyAlignment="1">
      <alignment vertical="center" wrapText="1"/>
    </xf>
    <xf numFmtId="9" fontId="1" fillId="0" borderId="0" xfId="0" applyNumberFormat="1" applyFont="1" applyAlignment="1">
      <alignment horizontal="center" vertical="center"/>
    </xf>
    <xf numFmtId="9" fontId="13" fillId="0" borderId="0" xfId="0" applyNumberFormat="1" applyFont="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25" fillId="0" borderId="5" xfId="0" applyFont="1" applyBorder="1" applyAlignment="1">
      <alignment vertical="center" wrapText="1"/>
    </xf>
    <xf numFmtId="0" fontId="1" fillId="0" borderId="15" xfId="0" applyFont="1" applyBorder="1" applyAlignment="1">
      <alignment vertical="center" wrapText="1"/>
    </xf>
    <xf numFmtId="0" fontId="25" fillId="0" borderId="12" xfId="0" applyFont="1" applyBorder="1" applyAlignment="1">
      <alignment vertical="center" wrapText="1"/>
    </xf>
    <xf numFmtId="0" fontId="1" fillId="0" borderId="9" xfId="0" applyFont="1" applyBorder="1" applyAlignment="1">
      <alignment vertical="center" wrapText="1"/>
    </xf>
    <xf numFmtId="0" fontId="25" fillId="0" borderId="14" xfId="0" applyFont="1" applyBorder="1" applyAlignment="1">
      <alignment vertical="center" wrapText="1"/>
    </xf>
    <xf numFmtId="0" fontId="1" fillId="0" borderId="8" xfId="0" applyFont="1" applyBorder="1" applyAlignment="1">
      <alignment vertical="center" wrapText="1"/>
    </xf>
    <xf numFmtId="0" fontId="20" fillId="0" borderId="5" xfId="0" applyFont="1" applyBorder="1" applyAlignment="1">
      <alignment vertical="center" wrapText="1"/>
    </xf>
    <xf numFmtId="0" fontId="20" fillId="0" borderId="12" xfId="0" applyFont="1" applyBorder="1" applyAlignment="1">
      <alignment vertical="center" wrapText="1"/>
    </xf>
    <xf numFmtId="0" fontId="20" fillId="0" borderId="14" xfId="0" applyFont="1" applyBorder="1" applyAlignment="1">
      <alignment vertical="center" wrapText="1"/>
    </xf>
    <xf numFmtId="0" fontId="15" fillId="4" borderId="4" xfId="0" applyFont="1" applyFill="1" applyBorder="1"/>
    <xf numFmtId="0" fontId="2" fillId="2" borderId="4" xfId="0" applyFont="1" applyFill="1" applyBorder="1" applyAlignment="1">
      <alignment horizontal="left" vertical="top" wrapText="1"/>
    </xf>
    <xf numFmtId="0" fontId="23" fillId="4" borderId="2" xfId="0" applyFont="1" applyFill="1" applyBorder="1"/>
    <xf numFmtId="0" fontId="31" fillId="7" borderId="7"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18" fillId="10" borderId="0" xfId="0" applyFont="1" applyFill="1" applyAlignment="1">
      <alignment horizontal="center" vertical="center" wrapText="1"/>
    </xf>
    <xf numFmtId="0" fontId="25" fillId="4" borderId="4" xfId="0" applyFont="1" applyFill="1" applyBorder="1" applyAlignment="1">
      <alignment horizontal="left"/>
    </xf>
    <xf numFmtId="10" fontId="13" fillId="7" borderId="1" xfId="1" applyNumberFormat="1" applyFont="1" applyFill="1" applyBorder="1" applyAlignment="1">
      <alignment horizontal="center" vertical="center" wrapText="1"/>
    </xf>
    <xf numFmtId="10" fontId="13" fillId="8" borderId="2" xfId="0" applyNumberFormat="1" applyFont="1" applyFill="1" applyBorder="1" applyAlignment="1">
      <alignment horizontal="center" vertical="center" wrapText="1"/>
    </xf>
    <xf numFmtId="10" fontId="13" fillId="7" borderId="2" xfId="0" applyNumberFormat="1" applyFont="1" applyFill="1" applyBorder="1" applyAlignment="1">
      <alignment horizontal="center" vertical="center" wrapText="1"/>
    </xf>
    <xf numFmtId="2" fontId="13" fillId="7" borderId="1" xfId="0" applyNumberFormat="1" applyFont="1" applyFill="1" applyBorder="1" applyAlignment="1">
      <alignment horizontal="center" vertical="center" wrapText="1"/>
    </xf>
    <xf numFmtId="0" fontId="32" fillId="0" borderId="0" xfId="0" applyFont="1"/>
    <xf numFmtId="0" fontId="33" fillId="0" borderId="0" xfId="0" applyFont="1"/>
    <xf numFmtId="0" fontId="6" fillId="0" borderId="0" xfId="0" applyFont="1" applyAlignment="1">
      <alignment vertical="center" wrapText="1"/>
    </xf>
    <xf numFmtId="0" fontId="13" fillId="0" borderId="0" xfId="0" applyFont="1" applyAlignment="1">
      <alignment vertical="center" wrapText="1"/>
    </xf>
    <xf numFmtId="10"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164" fontId="14" fillId="0" borderId="0" xfId="0" applyNumberFormat="1" applyFont="1" applyAlignment="1">
      <alignment horizontal="center" vertical="center"/>
    </xf>
    <xf numFmtId="0" fontId="2" fillId="0" borderId="0" xfId="0" applyFont="1" applyAlignment="1">
      <alignment horizontal="left" vertical="top" wrapText="1"/>
    </xf>
    <xf numFmtId="10" fontId="13" fillId="0" borderId="0" xfId="0" applyNumberFormat="1" applyFont="1" applyAlignment="1">
      <alignment horizontal="center" vertical="center"/>
    </xf>
    <xf numFmtId="10" fontId="28" fillId="0" borderId="0" xfId="0" applyNumberFormat="1" applyFont="1" applyAlignment="1">
      <alignment horizontal="center" vertical="center"/>
    </xf>
    <xf numFmtId="10" fontId="13" fillId="0" borderId="0" xfId="1" applyNumberFormat="1" applyFont="1" applyFill="1" applyBorder="1" applyAlignment="1">
      <alignment horizontal="center" vertical="center" wrapText="1"/>
    </xf>
    <xf numFmtId="10" fontId="14" fillId="0" borderId="0" xfId="0" applyNumberFormat="1" applyFont="1" applyAlignment="1">
      <alignment horizontal="center" vertical="center" wrapText="1"/>
    </xf>
    <xf numFmtId="1" fontId="14" fillId="0" borderId="0" xfId="0" applyNumberFormat="1" applyFont="1" applyAlignment="1">
      <alignment horizontal="center" vertical="center"/>
    </xf>
    <xf numFmtId="0" fontId="14" fillId="0" borderId="0" xfId="0" applyFont="1" applyAlignment="1">
      <alignment horizontal="left" vertical="center" wrapText="1"/>
    </xf>
    <xf numFmtId="0" fontId="15" fillId="11" borderId="1" xfId="0" applyFont="1" applyFill="1" applyBorder="1" applyAlignment="1">
      <alignment horizontal="center" vertical="center" wrapText="1"/>
    </xf>
    <xf numFmtId="9" fontId="28" fillId="0" borderId="2" xfId="1" applyFont="1" applyBorder="1" applyAlignment="1">
      <alignment horizontal="center" vertical="center" wrapText="1"/>
    </xf>
    <xf numFmtId="1" fontId="28" fillId="0" borderId="2"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164" fontId="28" fillId="0" borderId="2" xfId="0" applyNumberFormat="1" applyFont="1" applyBorder="1" applyAlignment="1">
      <alignment horizontal="center" vertical="center" wrapText="1"/>
    </xf>
    <xf numFmtId="164" fontId="34" fillId="10" borderId="2" xfId="0" applyNumberFormat="1" applyFont="1" applyFill="1" applyBorder="1" applyAlignment="1">
      <alignment horizontal="center" vertical="center"/>
    </xf>
    <xf numFmtId="164" fontId="34" fillId="10" borderId="1" xfId="0" applyNumberFormat="1" applyFont="1" applyFill="1" applyBorder="1" applyAlignment="1">
      <alignment horizontal="center" vertical="center"/>
    </xf>
    <xf numFmtId="164" fontId="34" fillId="7" borderId="1" xfId="0" applyNumberFormat="1" applyFont="1" applyFill="1" applyBorder="1" applyAlignment="1">
      <alignment horizontal="center" vertical="center"/>
    </xf>
    <xf numFmtId="164" fontId="34" fillId="10" borderId="3" xfId="0" applyNumberFormat="1" applyFont="1" applyFill="1" applyBorder="1" applyAlignment="1">
      <alignment horizontal="center" vertical="center"/>
    </xf>
    <xf numFmtId="164" fontId="34" fillId="7" borderId="3" xfId="0" applyNumberFormat="1" applyFont="1" applyFill="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10" xfId="0" applyFont="1" applyBorder="1" applyAlignment="1">
      <alignment horizontal="center" vertical="center"/>
    </xf>
    <xf numFmtId="0" fontId="35" fillId="7" borderId="0" xfId="0" applyFont="1" applyFill="1" applyAlignment="1">
      <alignment horizontal="center" vertical="center" wrapText="1"/>
    </xf>
    <xf numFmtId="0" fontId="29" fillId="10" borderId="0" xfId="0" applyFont="1" applyFill="1" applyAlignment="1">
      <alignment horizontal="center" vertical="center"/>
    </xf>
    <xf numFmtId="0" fontId="35" fillId="8" borderId="0" xfId="0" applyFont="1" applyFill="1" applyAlignment="1">
      <alignment horizontal="center" vertical="center"/>
    </xf>
    <xf numFmtId="164" fontId="28" fillId="0" borderId="1" xfId="0" applyNumberFormat="1" applyFont="1" applyBorder="1" applyAlignment="1">
      <alignment horizontal="center" vertical="center" wrapText="1"/>
    </xf>
    <xf numFmtId="6" fontId="28" fillId="0" borderId="1" xfId="0" applyNumberFormat="1" applyFont="1" applyBorder="1" applyAlignment="1">
      <alignment horizontal="center" vertical="center" wrapText="1"/>
    </xf>
    <xf numFmtId="0" fontId="14" fillId="9" borderId="2" xfId="0" applyFont="1" applyFill="1" applyBorder="1" applyAlignment="1">
      <alignment vertical="center" wrapText="1"/>
    </xf>
    <xf numFmtId="10" fontId="13" fillId="8" borderId="5"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1" fillId="2" borderId="1" xfId="0" applyFont="1" applyFill="1" applyBorder="1" applyAlignment="1">
      <alignment vertical="center" wrapText="1"/>
    </xf>
    <xf numFmtId="9" fontId="36" fillId="0" borderId="0" xfId="1" applyFont="1" applyAlignment="1">
      <alignment horizontal="center" vertical="center"/>
    </xf>
    <xf numFmtId="0" fontId="14" fillId="11" borderId="1" xfId="0" applyFont="1" applyFill="1" applyBorder="1" applyAlignment="1">
      <alignment horizontal="center" vertical="center" wrapText="1"/>
    </xf>
    <xf numFmtId="0" fontId="37" fillId="0" borderId="0" xfId="0" applyFont="1" applyAlignment="1">
      <alignment vertical="center"/>
    </xf>
    <xf numFmtId="0" fontId="15" fillId="0" borderId="1" xfId="0" applyFont="1" applyBorder="1" applyAlignment="1">
      <alignment horizontal="center" vertical="center" wrapText="1"/>
    </xf>
    <xf numFmtId="0" fontId="14" fillId="5" borderId="6" xfId="0" applyFont="1" applyFill="1" applyBorder="1" applyAlignment="1">
      <alignment horizontal="center" vertical="center" wrapText="1"/>
    </xf>
    <xf numFmtId="10" fontId="28" fillId="0" borderId="2" xfId="0" quotePrefix="1" applyNumberFormat="1" applyFont="1" applyBorder="1" applyAlignment="1">
      <alignment horizontal="center" vertical="center" wrapText="1"/>
    </xf>
    <xf numFmtId="38" fontId="28" fillId="0" borderId="1" xfId="0" applyNumberFormat="1" applyFont="1" applyBorder="1" applyAlignment="1">
      <alignment horizontal="center" vertical="center" wrapText="1"/>
    </xf>
    <xf numFmtId="0" fontId="22" fillId="0" borderId="3" xfId="0" applyFont="1" applyBorder="1" applyAlignment="1">
      <alignment horizontal="left" wrapText="1"/>
    </xf>
    <xf numFmtId="1" fontId="13" fillId="7" borderId="5" xfId="0" applyNumberFormat="1" applyFont="1" applyFill="1" applyBorder="1" applyAlignment="1">
      <alignment horizontal="center" vertical="center" wrapText="1"/>
    </xf>
    <xf numFmtId="164" fontId="28" fillId="0" borderId="2" xfId="1" applyNumberFormat="1" applyFont="1" applyBorder="1" applyAlignment="1">
      <alignment horizontal="center" vertical="center" wrapText="1"/>
    </xf>
    <xf numFmtId="1" fontId="28" fillId="0" borderId="2" xfId="1" applyNumberFormat="1" applyFont="1" applyBorder="1" applyAlignment="1">
      <alignment horizontal="center" vertical="center" wrapText="1"/>
    </xf>
    <xf numFmtId="9" fontId="28" fillId="0" borderId="2" xfId="0" applyNumberFormat="1" applyFont="1" applyBorder="1" applyAlignment="1">
      <alignment horizontal="center" vertical="center" wrapText="1"/>
    </xf>
    <xf numFmtId="9" fontId="13" fillId="7" borderId="5" xfId="0" applyNumberFormat="1" applyFont="1" applyFill="1" applyBorder="1" applyAlignment="1">
      <alignment horizontal="center" vertical="center" wrapText="1"/>
    </xf>
    <xf numFmtId="10" fontId="28" fillId="0" borderId="1" xfId="1" applyNumberFormat="1" applyFont="1" applyBorder="1" applyAlignment="1">
      <alignment horizontal="center" vertical="center"/>
    </xf>
    <xf numFmtId="1" fontId="13" fillId="7" borderId="1" xfId="1" applyNumberFormat="1" applyFont="1" applyFill="1" applyBorder="1" applyAlignment="1">
      <alignment horizontal="center" vertical="center" wrapText="1"/>
    </xf>
    <xf numFmtId="164" fontId="13" fillId="8" borderId="5" xfId="0" applyNumberFormat="1" applyFont="1" applyFill="1" applyBorder="1" applyAlignment="1">
      <alignment horizontal="center" vertical="center" wrapText="1"/>
    </xf>
    <xf numFmtId="0" fontId="20" fillId="0" borderId="0" xfId="0" applyFont="1"/>
    <xf numFmtId="0" fontId="20" fillId="0" borderId="15" xfId="0" applyFont="1" applyBorder="1"/>
    <xf numFmtId="0" fontId="20" fillId="0" borderId="9" xfId="0" applyFont="1" applyBorder="1"/>
    <xf numFmtId="0" fontId="20" fillId="0" borderId="8" xfId="0" applyFont="1" applyBorder="1"/>
    <xf numFmtId="0" fontId="30" fillId="7" borderId="0" xfId="0" applyFont="1" applyFill="1" applyAlignment="1">
      <alignment vertical="center"/>
    </xf>
    <xf numFmtId="0" fontId="20" fillId="10" borderId="0" xfId="0" applyFont="1" applyFill="1" applyAlignment="1">
      <alignment vertical="center"/>
    </xf>
    <xf numFmtId="0" fontId="30" fillId="8" borderId="0" xfId="0" applyFont="1" applyFill="1" applyAlignment="1">
      <alignment vertical="center"/>
    </xf>
    <xf numFmtId="0" fontId="18" fillId="2"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0" xfId="0" applyFont="1"/>
    <xf numFmtId="0" fontId="18" fillId="4" borderId="1" xfId="0" applyFont="1" applyFill="1" applyBorder="1" applyAlignment="1">
      <alignment horizontal="center" vertical="center"/>
    </xf>
    <xf numFmtId="0" fontId="18" fillId="2" borderId="1" xfId="0" applyFont="1" applyFill="1" applyBorder="1" applyAlignment="1">
      <alignment horizontal="center" vertical="center"/>
    </xf>
    <xf numFmtId="0" fontId="20" fillId="0" borderId="0" xfId="0" applyFont="1" applyAlignment="1">
      <alignment horizontal="left"/>
    </xf>
    <xf numFmtId="5" fontId="14" fillId="0" borderId="1" xfId="0" applyNumberFormat="1" applyFont="1" applyBorder="1" applyAlignment="1">
      <alignment horizontal="center" vertical="center" wrapText="1"/>
    </xf>
    <xf numFmtId="1" fontId="13" fillId="8" borderId="1" xfId="0" applyNumberFormat="1" applyFont="1" applyFill="1" applyBorder="1" applyAlignment="1">
      <alignment horizontal="center" vertical="center" wrapText="1"/>
    </xf>
    <xf numFmtId="164" fontId="13" fillId="8" borderId="2" xfId="0" applyNumberFormat="1" applyFont="1" applyFill="1" applyBorder="1" applyAlignment="1">
      <alignment horizontal="center" vertical="center" wrapText="1"/>
    </xf>
    <xf numFmtId="164" fontId="13" fillId="7" borderId="2" xfId="0" applyNumberFormat="1" applyFont="1" applyFill="1" applyBorder="1" applyAlignment="1">
      <alignment horizontal="center" vertical="center" wrapText="1"/>
    </xf>
    <xf numFmtId="9" fontId="13" fillId="8" borderId="2" xfId="0" applyNumberFormat="1" applyFont="1" applyFill="1" applyBorder="1" applyAlignment="1">
      <alignment horizontal="center" vertical="center" wrapText="1"/>
    </xf>
    <xf numFmtId="164" fontId="13" fillId="7" borderId="5" xfId="1" applyNumberFormat="1" applyFont="1" applyFill="1" applyBorder="1" applyAlignment="1">
      <alignment horizontal="center" vertical="center" wrapText="1"/>
    </xf>
    <xf numFmtId="9" fontId="13" fillId="7" borderId="5" xfId="1" applyFont="1" applyFill="1" applyBorder="1" applyAlignment="1">
      <alignment horizontal="center" vertical="center" wrapText="1"/>
    </xf>
    <xf numFmtId="6" fontId="13" fillId="7" borderId="1" xfId="0" applyNumberFormat="1" applyFont="1" applyFill="1" applyBorder="1" applyAlignment="1">
      <alignment horizontal="center" vertical="center" wrapText="1"/>
    </xf>
    <xf numFmtId="38" fontId="13" fillId="7" borderId="5" xfId="0" applyNumberFormat="1" applyFont="1" applyFill="1" applyBorder="1" applyAlignment="1">
      <alignment horizontal="center" vertical="center" wrapText="1"/>
    </xf>
    <xf numFmtId="38" fontId="13" fillId="8" borderId="5" xfId="0" applyNumberFormat="1" applyFont="1" applyFill="1" applyBorder="1" applyAlignment="1">
      <alignment horizontal="center" vertical="center" wrapText="1"/>
    </xf>
    <xf numFmtId="6" fontId="28" fillId="0" borderId="1" xfId="0" applyNumberFormat="1" applyFont="1" applyBorder="1" applyAlignment="1">
      <alignment horizontal="center" vertical="center"/>
    </xf>
    <xf numFmtId="6" fontId="14" fillId="0" borderId="1" xfId="0" applyNumberFormat="1" applyFont="1" applyBorder="1" applyAlignment="1">
      <alignment horizontal="center" vertical="center" wrapText="1"/>
    </xf>
    <xf numFmtId="168" fontId="13" fillId="0" borderId="1" xfId="1" applyNumberFormat="1" applyFont="1" applyBorder="1" applyAlignment="1">
      <alignment horizontal="center" vertical="center" wrapText="1"/>
    </xf>
    <xf numFmtId="166" fontId="28"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4" fontId="28" fillId="0" borderId="1" xfId="1" applyNumberFormat="1" applyFont="1" applyBorder="1" applyAlignment="1">
      <alignment horizontal="center" vertical="center"/>
    </xf>
    <xf numFmtId="167" fontId="28" fillId="0" borderId="1" xfId="1" applyNumberFormat="1" applyFont="1" applyBorder="1" applyAlignment="1">
      <alignment horizontal="center" vertical="center" wrapText="1"/>
    </xf>
    <xf numFmtId="164" fontId="34" fillId="0" borderId="2" xfId="0" applyNumberFormat="1" applyFont="1" applyBorder="1" applyAlignment="1">
      <alignment horizontal="center" vertical="center"/>
    </xf>
    <xf numFmtId="164" fontId="34" fillId="0" borderId="1" xfId="0" applyNumberFormat="1" applyFont="1" applyBorder="1" applyAlignment="1">
      <alignment horizontal="center" vertical="center"/>
    </xf>
    <xf numFmtId="164" fontId="34" fillId="0" borderId="3" xfId="0" applyNumberFormat="1" applyFont="1" applyBorder="1" applyAlignment="1">
      <alignment horizontal="center" vertical="center"/>
    </xf>
    <xf numFmtId="164" fontId="13" fillId="13" borderId="1" xfId="0" applyNumberFormat="1" applyFont="1" applyFill="1" applyBorder="1" applyAlignment="1">
      <alignment horizontal="center" vertical="center" wrapText="1"/>
    </xf>
    <xf numFmtId="166" fontId="14" fillId="0" borderId="14" xfId="0" applyNumberFormat="1" applyFont="1" applyBorder="1" applyAlignment="1">
      <alignment horizontal="center" vertical="center" wrapText="1"/>
    </xf>
    <xf numFmtId="10" fontId="13" fillId="13" borderId="1" xfId="1" applyNumberFormat="1" applyFont="1" applyFill="1" applyBorder="1" applyAlignment="1">
      <alignment horizontal="center" vertical="center" wrapText="1"/>
    </xf>
    <xf numFmtId="0" fontId="24" fillId="4" borderId="3" xfId="0" applyFont="1" applyFill="1" applyBorder="1" applyAlignment="1">
      <alignment wrapText="1"/>
    </xf>
    <xf numFmtId="0" fontId="0" fillId="0" borderId="10" xfId="0" applyBorder="1" applyAlignment="1">
      <alignment horizontal="right" vertical="center"/>
    </xf>
    <xf numFmtId="9" fontId="13" fillId="13" borderId="1" xfId="0" applyNumberFormat="1" applyFont="1" applyFill="1" applyBorder="1" applyAlignment="1">
      <alignment horizontal="center" vertical="center" wrapText="1"/>
    </xf>
    <xf numFmtId="0" fontId="15" fillId="0" borderId="16" xfId="0" applyFont="1" applyBorder="1" applyAlignment="1">
      <alignment vertical="center" wrapText="1"/>
    </xf>
    <xf numFmtId="164" fontId="34" fillId="14" borderId="1" xfId="0" applyNumberFormat="1" applyFont="1" applyFill="1" applyBorder="1" applyAlignment="1">
      <alignment horizontal="center" vertical="center"/>
    </xf>
    <xf numFmtId="164" fontId="13" fillId="13" borderId="2" xfId="0" applyNumberFormat="1" applyFont="1" applyFill="1" applyBorder="1" applyAlignment="1">
      <alignment horizontal="center" vertical="center" wrapText="1"/>
    </xf>
    <xf numFmtId="2" fontId="13" fillId="13" borderId="1" xfId="0" applyNumberFormat="1" applyFont="1" applyFill="1" applyBorder="1" applyAlignment="1">
      <alignment horizontal="center" vertical="center" wrapText="1"/>
    </xf>
    <xf numFmtId="10" fontId="13" fillId="14" borderId="1" xfId="1" applyNumberFormat="1" applyFont="1" applyFill="1" applyBorder="1" applyAlignment="1">
      <alignment horizontal="center" vertical="center" wrapText="1"/>
    </xf>
    <xf numFmtId="164" fontId="13" fillId="13" borderId="1" xfId="1" applyNumberFormat="1" applyFont="1" applyFill="1" applyBorder="1" applyAlignment="1">
      <alignment horizontal="center" vertical="center" wrapText="1"/>
    </xf>
    <xf numFmtId="1" fontId="13" fillId="13" borderId="5" xfId="0" applyNumberFormat="1" applyFont="1" applyFill="1" applyBorder="1" applyAlignment="1">
      <alignment horizontal="center" vertical="center" wrapText="1"/>
    </xf>
    <xf numFmtId="164" fontId="13" fillId="13" borderId="5" xfId="1" applyNumberFormat="1" applyFont="1" applyFill="1" applyBorder="1" applyAlignment="1">
      <alignment horizontal="center" vertical="center" wrapText="1"/>
    </xf>
    <xf numFmtId="9" fontId="13" fillId="13" borderId="5" xfId="1" applyFont="1" applyFill="1" applyBorder="1" applyAlignment="1">
      <alignment horizontal="center" vertical="center" wrapText="1"/>
    </xf>
    <xf numFmtId="1" fontId="13" fillId="14" borderId="1" xfId="0" applyNumberFormat="1" applyFont="1" applyFill="1" applyBorder="1" applyAlignment="1">
      <alignment horizontal="center" vertical="center" wrapText="1"/>
    </xf>
    <xf numFmtId="9" fontId="13" fillId="14" borderId="1" xfId="1" applyFont="1" applyFill="1" applyBorder="1" applyAlignment="1">
      <alignment horizontal="center" vertical="center" wrapText="1"/>
    </xf>
    <xf numFmtId="166" fontId="13" fillId="14" borderId="1" xfId="0" applyNumberFormat="1" applyFont="1" applyFill="1" applyBorder="1" applyAlignment="1">
      <alignment horizontal="center" vertical="center" wrapText="1"/>
    </xf>
    <xf numFmtId="6" fontId="13" fillId="14" borderId="1" xfId="0" applyNumberFormat="1" applyFont="1" applyFill="1" applyBorder="1" applyAlignment="1">
      <alignment horizontal="center" vertical="center" wrapText="1"/>
    </xf>
    <xf numFmtId="164" fontId="13" fillId="14" borderId="1" xfId="0" applyNumberFormat="1" applyFont="1" applyFill="1" applyBorder="1" applyAlignment="1">
      <alignment horizontal="center" vertical="center" wrapText="1"/>
    </xf>
    <xf numFmtId="6" fontId="13" fillId="13" borderId="1" xfId="0" applyNumberFormat="1" applyFont="1" applyFill="1" applyBorder="1" applyAlignment="1">
      <alignment horizontal="center" vertical="center" wrapText="1"/>
    </xf>
    <xf numFmtId="9" fontId="13" fillId="13" borderId="5" xfId="0" applyNumberFormat="1" applyFont="1" applyFill="1" applyBorder="1" applyAlignment="1">
      <alignment horizontal="center" vertical="center" wrapText="1"/>
    </xf>
    <xf numFmtId="9" fontId="13" fillId="14" borderId="5" xfId="0" applyNumberFormat="1" applyFont="1" applyFill="1" applyBorder="1" applyAlignment="1">
      <alignment horizontal="center" vertical="center" wrapText="1"/>
    </xf>
    <xf numFmtId="1" fontId="28" fillId="0" borderId="2" xfId="1" quotePrefix="1" applyNumberFormat="1" applyFont="1" applyBorder="1" applyAlignment="1">
      <alignment horizontal="center" vertical="center" wrapText="1"/>
    </xf>
    <xf numFmtId="1" fontId="28" fillId="0" borderId="2" xfId="0" quotePrefix="1" applyNumberFormat="1" applyFont="1" applyBorder="1" applyAlignment="1">
      <alignment horizontal="center" vertical="center" wrapText="1"/>
    </xf>
    <xf numFmtId="164" fontId="34" fillId="6" borderId="2" xfId="0" applyNumberFormat="1" applyFont="1" applyFill="1" applyBorder="1" applyAlignment="1">
      <alignment horizontal="center" vertical="center"/>
    </xf>
    <xf numFmtId="164" fontId="34" fillId="6" borderId="1" xfId="0" applyNumberFormat="1" applyFont="1" applyFill="1" applyBorder="1" applyAlignment="1">
      <alignment horizontal="center" vertical="center"/>
    </xf>
    <xf numFmtId="164" fontId="34" fillId="6" borderId="3" xfId="0" applyNumberFormat="1" applyFont="1" applyFill="1" applyBorder="1" applyAlignment="1">
      <alignment horizontal="center" vertical="center"/>
    </xf>
    <xf numFmtId="10" fontId="13" fillId="6" borderId="1" xfId="0" applyNumberFormat="1" applyFont="1" applyFill="1" applyBorder="1" applyAlignment="1">
      <alignment horizontal="center" vertical="center" wrapText="1"/>
    </xf>
    <xf numFmtId="164" fontId="13" fillId="6" borderId="1" xfId="0" applyNumberFormat="1" applyFont="1" applyFill="1" applyBorder="1" applyAlignment="1">
      <alignment horizontal="center" vertical="center" wrapText="1"/>
    </xf>
    <xf numFmtId="2" fontId="13" fillId="6" borderId="1" xfId="0" applyNumberFormat="1" applyFont="1" applyFill="1" applyBorder="1" applyAlignment="1">
      <alignment horizontal="center" vertical="center" wrapText="1"/>
    </xf>
    <xf numFmtId="9" fontId="13" fillId="6" borderId="1" xfId="0" applyNumberFormat="1" applyFont="1" applyFill="1" applyBorder="1" applyAlignment="1">
      <alignment horizontal="center" vertical="center" wrapText="1"/>
    </xf>
    <xf numFmtId="10" fontId="13" fillId="6" borderId="2" xfId="0" applyNumberFormat="1" applyFont="1" applyFill="1" applyBorder="1" applyAlignment="1">
      <alignment horizontal="center" vertical="center" wrapText="1"/>
    </xf>
    <xf numFmtId="10" fontId="13" fillId="6" borderId="1" xfId="1" applyNumberFormat="1" applyFont="1" applyFill="1" applyBorder="1" applyAlignment="1">
      <alignment horizontal="center" vertical="center" wrapText="1"/>
    </xf>
    <xf numFmtId="164" fontId="13" fillId="6" borderId="1" xfId="1" applyNumberFormat="1" applyFont="1" applyFill="1" applyBorder="1" applyAlignment="1">
      <alignment horizontal="center" vertical="center" wrapText="1"/>
    </xf>
    <xf numFmtId="6" fontId="13" fillId="6" borderId="1" xfId="1" applyNumberFormat="1" applyFont="1" applyFill="1" applyBorder="1" applyAlignment="1">
      <alignment horizontal="center" vertical="center" wrapText="1"/>
    </xf>
    <xf numFmtId="9" fontId="13" fillId="6" borderId="1" xfId="1" applyFont="1" applyFill="1" applyBorder="1" applyAlignment="1">
      <alignment horizontal="center" vertical="center" wrapText="1"/>
    </xf>
    <xf numFmtId="5" fontId="13" fillId="6" borderId="1" xfId="0" applyNumberFormat="1" applyFont="1" applyFill="1" applyBorder="1" applyAlignment="1">
      <alignment horizontal="center" vertical="center" wrapText="1"/>
    </xf>
    <xf numFmtId="164" fontId="13" fillId="6" borderId="10" xfId="1" applyNumberFormat="1" applyFont="1" applyFill="1" applyBorder="1" applyAlignment="1">
      <alignment horizontal="center" vertical="center" wrapText="1"/>
    </xf>
    <xf numFmtId="0" fontId="13" fillId="6" borderId="4" xfId="0" applyFont="1" applyFill="1" applyBorder="1" applyAlignment="1">
      <alignment horizontal="center" vertical="center" wrapText="1"/>
    </xf>
    <xf numFmtId="9" fontId="13" fillId="6" borderId="4" xfId="1" applyFont="1" applyFill="1" applyBorder="1" applyAlignment="1">
      <alignment horizontal="center" vertical="center" wrapText="1"/>
    </xf>
    <xf numFmtId="166" fontId="13" fillId="6" borderId="1" xfId="0" applyNumberFormat="1" applyFont="1" applyFill="1" applyBorder="1" applyAlignment="1">
      <alignment horizontal="center" vertical="center" wrapText="1"/>
    </xf>
    <xf numFmtId="3" fontId="13" fillId="6" borderId="1" xfId="0" applyNumberFormat="1" applyFont="1" applyFill="1" applyBorder="1" applyAlignment="1">
      <alignment horizontal="center" vertical="center" wrapText="1"/>
    </xf>
    <xf numFmtId="1" fontId="13" fillId="6" borderId="1" xfId="0" applyNumberFormat="1" applyFont="1" applyFill="1" applyBorder="1" applyAlignment="1">
      <alignment horizontal="center" vertical="center" wrapText="1"/>
    </xf>
    <xf numFmtId="9" fontId="13" fillId="6" borderId="6" xfId="1" applyFont="1" applyFill="1" applyBorder="1" applyAlignment="1">
      <alignment horizontal="center" vertical="center" wrapText="1"/>
    </xf>
    <xf numFmtId="9" fontId="13" fillId="6" borderId="14" xfId="1" applyFont="1" applyFill="1" applyBorder="1" applyAlignment="1">
      <alignment horizontal="center" vertical="center" wrapText="1"/>
    </xf>
    <xf numFmtId="9" fontId="28" fillId="0" borderId="6" xfId="0" applyNumberFormat="1" applyFont="1" applyBorder="1" applyAlignment="1">
      <alignment horizontal="center" vertical="center" wrapText="1"/>
    </xf>
    <xf numFmtId="9" fontId="28" fillId="0" borderId="14" xfId="0" applyNumberFormat="1" applyFont="1" applyBorder="1" applyAlignment="1">
      <alignment horizontal="center" vertical="center" wrapText="1"/>
    </xf>
    <xf numFmtId="0" fontId="15" fillId="9" borderId="12" xfId="0" applyFont="1" applyFill="1" applyBorder="1" applyAlignment="1">
      <alignment vertical="center" wrapText="1"/>
    </xf>
    <xf numFmtId="0" fontId="14" fillId="9" borderId="17" xfId="0" applyFont="1" applyFill="1" applyBorder="1" applyAlignment="1">
      <alignment vertical="center" wrapText="1"/>
    </xf>
    <xf numFmtId="164" fontId="13" fillId="7" borderId="17" xfId="0" applyNumberFormat="1" applyFont="1" applyFill="1" applyBorder="1" applyAlignment="1">
      <alignment horizontal="center" vertical="center" wrapText="1"/>
    </xf>
    <xf numFmtId="164" fontId="28" fillId="0" borderId="17" xfId="0" applyNumberFormat="1" applyFont="1" applyBorder="1" applyAlignment="1">
      <alignment horizontal="center" vertical="center" wrapText="1"/>
    </xf>
    <xf numFmtId="164" fontId="13" fillId="13" borderId="18" xfId="0" applyNumberFormat="1" applyFont="1" applyFill="1" applyBorder="1" applyAlignment="1">
      <alignment horizontal="center" vertical="center" wrapText="1"/>
    </xf>
    <xf numFmtId="10" fontId="13" fillId="6" borderId="18" xfId="0" applyNumberFormat="1" applyFont="1" applyFill="1" applyBorder="1" applyAlignment="1">
      <alignment horizontal="center" vertical="center" wrapText="1"/>
    </xf>
    <xf numFmtId="0" fontId="27" fillId="5" borderId="5" xfId="0" applyFont="1" applyFill="1" applyBorder="1" applyAlignment="1">
      <alignment horizontal="center" vertical="center" wrapText="1"/>
    </xf>
    <xf numFmtId="0" fontId="14" fillId="9" borderId="13" xfId="0" applyFont="1" applyFill="1" applyBorder="1" applyAlignment="1">
      <alignment vertical="center" wrapText="1"/>
    </xf>
    <xf numFmtId="0" fontId="14" fillId="9" borderId="19" xfId="0" applyFont="1" applyFill="1" applyBorder="1" applyAlignment="1">
      <alignment horizontal="left" vertical="center" wrapText="1"/>
    </xf>
    <xf numFmtId="164" fontId="13" fillId="7" borderId="20" xfId="1" applyNumberFormat="1" applyFont="1" applyFill="1" applyBorder="1" applyAlignment="1">
      <alignment horizontal="center" vertical="center" wrapText="1"/>
    </xf>
    <xf numFmtId="164" fontId="28" fillId="0" borderId="18" xfId="1" applyNumberFormat="1" applyFont="1" applyBorder="1" applyAlignment="1">
      <alignment horizontal="center" vertical="center" wrapText="1"/>
    </xf>
    <xf numFmtId="164" fontId="28" fillId="0" borderId="11" xfId="1" applyNumberFormat="1" applyFont="1" applyBorder="1" applyAlignment="1">
      <alignment horizontal="center" vertical="center" wrapText="1"/>
    </xf>
    <xf numFmtId="164" fontId="28" fillId="0" borderId="1" xfId="1" applyNumberFormat="1" applyFont="1" applyBorder="1" applyAlignment="1">
      <alignment horizontal="center" vertical="center" wrapText="1"/>
    </xf>
    <xf numFmtId="0" fontId="32" fillId="5" borderId="2" xfId="0" applyFont="1" applyFill="1" applyBorder="1"/>
    <xf numFmtId="0" fontId="32" fillId="5" borderId="4" xfId="0" applyFont="1" applyFill="1" applyBorder="1"/>
    <xf numFmtId="164" fontId="13" fillId="7" borderId="1" xfId="0"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164" fontId="13" fillId="8" borderId="1" xfId="1" applyNumberFormat="1"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9" fontId="13" fillId="8" borderId="1" xfId="0" applyNumberFormat="1" applyFont="1" applyFill="1" applyBorder="1" applyAlignment="1">
      <alignment horizontal="center" vertical="center" wrapText="1"/>
    </xf>
    <xf numFmtId="10" fontId="13" fillId="13" borderId="1" xfId="0" applyNumberFormat="1" applyFont="1" applyFill="1" applyBorder="1" applyAlignment="1">
      <alignment horizontal="center" vertical="center" wrapText="1"/>
    </xf>
    <xf numFmtId="1" fontId="13" fillId="13" borderId="1" xfId="0" applyNumberFormat="1" applyFont="1" applyFill="1" applyBorder="1" applyAlignment="1">
      <alignment horizontal="center" vertical="center" wrapText="1"/>
    </xf>
    <xf numFmtId="9" fontId="13" fillId="13" borderId="1" xfId="1" applyFont="1" applyFill="1" applyBorder="1" applyAlignment="1">
      <alignment horizontal="center" vertical="center" wrapText="1"/>
    </xf>
    <xf numFmtId="0" fontId="39" fillId="0" borderId="2" xfId="0" applyFont="1" applyBorder="1" applyAlignment="1">
      <alignment wrapText="1"/>
    </xf>
    <xf numFmtId="0" fontId="39" fillId="0" borderId="3" xfId="0" applyFont="1" applyBorder="1"/>
    <xf numFmtId="0" fontId="39" fillId="0" borderId="4" xfId="0" applyFont="1" applyBorder="1"/>
    <xf numFmtId="0" fontId="39" fillId="0" borderId="2" xfId="0" applyFont="1" applyBorder="1"/>
    <xf numFmtId="0" fontId="39" fillId="0" borderId="2" xfId="0" applyFont="1" applyBorder="1" applyAlignment="1">
      <alignment vertical="center" wrapText="1"/>
    </xf>
    <xf numFmtId="2" fontId="13" fillId="8" borderId="18" xfId="0" applyNumberFormat="1" applyFont="1" applyFill="1" applyBorder="1" applyAlignment="1">
      <alignment horizontal="center" vertical="center" wrapText="1"/>
    </xf>
    <xf numFmtId="10" fontId="13" fillId="7" borderId="18" xfId="0" applyNumberFormat="1" applyFont="1" applyFill="1" applyBorder="1" applyAlignment="1">
      <alignment horizontal="center" vertical="center" wrapText="1"/>
    </xf>
    <xf numFmtId="9" fontId="13" fillId="7" borderId="14" xfId="0" applyNumberFormat="1" applyFont="1" applyFill="1" applyBorder="1" applyAlignment="1">
      <alignment horizontal="center" vertical="center" wrapText="1"/>
    </xf>
    <xf numFmtId="0" fontId="39" fillId="0" borderId="3" xfId="0" applyFont="1" applyBorder="1" applyAlignment="1">
      <alignment wrapText="1"/>
    </xf>
    <xf numFmtId="5" fontId="13" fillId="8" borderId="1" xfId="0" applyNumberFormat="1" applyFont="1" applyFill="1" applyBorder="1" applyAlignment="1">
      <alignment horizontal="center" vertical="center" wrapText="1"/>
    </xf>
    <xf numFmtId="5" fontId="13" fillId="7" borderId="1" xfId="0" applyNumberFormat="1" applyFont="1" applyFill="1" applyBorder="1" applyAlignment="1">
      <alignment horizontal="center" vertical="center" wrapText="1"/>
    </xf>
    <xf numFmtId="6" fontId="13" fillId="7" borderId="1" xfId="1" applyNumberFormat="1"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3" fontId="13" fillId="7" borderId="1" xfId="0" applyNumberFormat="1" applyFont="1" applyFill="1" applyBorder="1" applyAlignment="1">
      <alignment horizontal="center" vertical="center" wrapText="1"/>
    </xf>
    <xf numFmtId="0" fontId="39" fillId="0" borderId="3" xfId="0" applyFont="1" applyBorder="1" applyAlignment="1">
      <alignment vertical="center"/>
    </xf>
    <xf numFmtId="0" fontId="39" fillId="0" borderId="2" xfId="0" applyFont="1" applyBorder="1" applyAlignment="1">
      <alignment vertical="center"/>
    </xf>
    <xf numFmtId="9" fontId="40" fillId="12" borderId="1" xfId="1" applyFont="1" applyFill="1" applyBorder="1" applyAlignment="1">
      <alignment horizontal="center" vertical="center" wrapText="1"/>
    </xf>
    <xf numFmtId="9" fontId="40" fillId="12" borderId="1" xfId="0" applyNumberFormat="1" applyFont="1" applyFill="1" applyBorder="1" applyAlignment="1">
      <alignment horizontal="center" vertical="center" wrapText="1"/>
    </xf>
    <xf numFmtId="164" fontId="40" fillId="12" borderId="1" xfId="1" applyNumberFormat="1" applyFont="1" applyFill="1" applyBorder="1" applyAlignment="1">
      <alignment horizontal="center" vertical="center" wrapText="1"/>
    </xf>
    <xf numFmtId="164" fontId="40" fillId="12" borderId="1" xfId="0" applyNumberFormat="1" applyFont="1" applyFill="1" applyBorder="1" applyAlignment="1">
      <alignment horizontal="center" vertical="center" wrapText="1"/>
    </xf>
    <xf numFmtId="164" fontId="34" fillId="8" borderId="1" xfId="0" applyNumberFormat="1" applyFont="1" applyFill="1" applyBorder="1" applyAlignment="1">
      <alignment horizontal="center" vertical="center"/>
    </xf>
    <xf numFmtId="164" fontId="34" fillId="11" borderId="2" xfId="0" applyNumberFormat="1" applyFont="1" applyFill="1" applyBorder="1" applyAlignment="1">
      <alignment horizontal="center" vertical="center"/>
    </xf>
    <xf numFmtId="164" fontId="34" fillId="11" borderId="1" xfId="0" applyNumberFormat="1" applyFont="1" applyFill="1" applyBorder="1" applyAlignment="1">
      <alignment horizontal="center" vertical="center"/>
    </xf>
    <xf numFmtId="164" fontId="34" fillId="11" borderId="3" xfId="0" applyNumberFormat="1" applyFont="1" applyFill="1" applyBorder="1" applyAlignment="1">
      <alignment horizontal="center" vertical="center"/>
    </xf>
    <xf numFmtId="164" fontId="34" fillId="7" borderId="10" xfId="0" applyNumberFormat="1" applyFont="1" applyFill="1" applyBorder="1" applyAlignment="1">
      <alignment horizontal="center" vertical="center"/>
    </xf>
    <xf numFmtId="164" fontId="34" fillId="15" borderId="3" xfId="0" applyNumberFormat="1" applyFont="1" applyFill="1" applyBorder="1" applyAlignment="1">
      <alignment horizontal="center" vertical="center"/>
    </xf>
    <xf numFmtId="0" fontId="41" fillId="0" borderId="0" xfId="0" applyFont="1" applyAlignment="1">
      <alignment horizontal="left" vertical="center" wrapText="1" indent="5"/>
    </xf>
    <xf numFmtId="164" fontId="34" fillId="7" borderId="2" xfId="0" applyNumberFormat="1" applyFont="1" applyFill="1" applyBorder="1" applyAlignment="1">
      <alignment horizontal="center" vertical="center"/>
    </xf>
    <xf numFmtId="164" fontId="34" fillId="7" borderId="15" xfId="0" applyNumberFormat="1" applyFont="1" applyFill="1" applyBorder="1" applyAlignment="1">
      <alignment horizontal="center" vertical="center"/>
    </xf>
    <xf numFmtId="164" fontId="34" fillId="7" borderId="9" xfId="0" applyNumberFormat="1" applyFont="1" applyFill="1" applyBorder="1" applyAlignment="1">
      <alignment horizontal="center" vertical="center"/>
    </xf>
    <xf numFmtId="1" fontId="14" fillId="5" borderId="1" xfId="0" applyNumberFormat="1" applyFont="1" applyFill="1" applyBorder="1" applyAlignment="1">
      <alignment horizontal="center" vertical="center" wrapText="1"/>
    </xf>
    <xf numFmtId="1" fontId="19" fillId="5" borderId="1" xfId="0" applyNumberFormat="1" applyFont="1" applyFill="1" applyBorder="1" applyAlignment="1">
      <alignment horizontal="center" vertical="center" wrapText="1"/>
    </xf>
    <xf numFmtId="1" fontId="14" fillId="0" borderId="1" xfId="0" applyNumberFormat="1" applyFont="1" applyBorder="1" applyAlignment="1">
      <alignment horizontal="center" vertical="center"/>
    </xf>
    <xf numFmtId="1" fontId="14" fillId="0" borderId="1" xfId="1" applyNumberFormat="1" applyFont="1" applyFill="1" applyBorder="1" applyAlignment="1">
      <alignment horizontal="center" vertical="center"/>
    </xf>
    <xf numFmtId="1" fontId="14" fillId="0" borderId="4" xfId="0" applyNumberFormat="1"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39" fillId="0" borderId="9" xfId="0" applyFont="1" applyBorder="1"/>
    <xf numFmtId="0" fontId="15" fillId="0" borderId="21" xfId="0" applyFont="1" applyBorder="1" applyAlignment="1">
      <alignment horizontal="center" vertical="center" wrapText="1"/>
    </xf>
    <xf numFmtId="0" fontId="39" fillId="0" borderId="8" xfId="0" applyFont="1" applyBorder="1"/>
    <xf numFmtId="0" fontId="39" fillId="0" borderId="1" xfId="0" applyFont="1" applyBorder="1" applyAlignment="1">
      <alignment wrapText="1"/>
    </xf>
    <xf numFmtId="0" fontId="25" fillId="0" borderId="2" xfId="0" applyFont="1" applyBorder="1" applyAlignment="1">
      <alignment horizontal="left" wrapText="1"/>
    </xf>
    <xf numFmtId="164" fontId="13" fillId="7" borderId="10" xfId="1" applyNumberFormat="1" applyFont="1" applyFill="1" applyBorder="1" applyAlignment="1">
      <alignment horizontal="center" vertical="center" wrapText="1"/>
    </xf>
    <xf numFmtId="9" fontId="28" fillId="0" borderId="1" xfId="1" applyFont="1" applyBorder="1" applyAlignment="1">
      <alignment horizontal="center" vertical="center" wrapText="1"/>
    </xf>
    <xf numFmtId="9" fontId="13" fillId="8" borderId="6" xfId="1" applyFont="1" applyFill="1" applyBorder="1" applyAlignment="1">
      <alignment horizontal="center" vertical="center" wrapText="1"/>
    </xf>
    <xf numFmtId="10" fontId="43" fillId="7" borderId="1" xfId="1" applyNumberFormat="1" applyFont="1" applyFill="1" applyBorder="1" applyAlignment="1">
      <alignment horizontal="center" vertical="center" wrapText="1"/>
    </xf>
    <xf numFmtId="164" fontId="13" fillId="7" borderId="18" xfId="0" applyNumberFormat="1" applyFont="1" applyFill="1" applyBorder="1" applyAlignment="1">
      <alignment horizontal="center" vertical="center" wrapText="1"/>
    </xf>
    <xf numFmtId="10" fontId="13" fillId="8" borderId="1" xfId="0" applyNumberFormat="1" applyFont="1" applyFill="1" applyBorder="1" applyAlignment="1">
      <alignment horizontal="center" vertical="center" wrapText="1"/>
    </xf>
    <xf numFmtId="2" fontId="13" fillId="8" borderId="1" xfId="0" applyNumberFormat="1" applyFont="1" applyFill="1" applyBorder="1" applyAlignment="1">
      <alignment horizontal="center" vertical="center" wrapText="1"/>
    </xf>
    <xf numFmtId="0" fontId="2" fillId="0" borderId="0" xfId="0" applyFont="1" applyAlignment="1">
      <alignment vertical="center"/>
    </xf>
    <xf numFmtId="0" fontId="25" fillId="0" borderId="2" xfId="0" applyFont="1" applyBorder="1" applyAlignment="1">
      <alignment horizontal="left" vertical="center" wrapText="1"/>
    </xf>
    <xf numFmtId="0" fontId="25" fillId="0" borderId="3" xfId="0" applyFont="1" applyBorder="1"/>
    <xf numFmtId="0" fontId="25" fillId="0" borderId="3" xfId="0" applyFont="1" applyBorder="1" applyAlignment="1">
      <alignment vertical="center"/>
    </xf>
    <xf numFmtId="2" fontId="25" fillId="0" borderId="3" xfId="0" applyNumberFormat="1" applyFont="1" applyBorder="1" applyAlignment="1">
      <alignment vertical="center" wrapText="1"/>
    </xf>
    <xf numFmtId="0" fontId="25" fillId="0" borderId="3" xfId="0" applyFont="1" applyBorder="1" applyAlignment="1">
      <alignment vertical="center" wrapText="1"/>
    </xf>
    <xf numFmtId="0" fontId="25" fillId="0" borderId="3" xfId="0" applyFont="1" applyBorder="1" applyAlignment="1">
      <alignment wrapText="1"/>
    </xf>
    <xf numFmtId="0" fontId="25" fillId="2" borderId="3" xfId="0" applyFont="1" applyFill="1" applyBorder="1" applyAlignment="1">
      <alignment horizontal="left" vertical="center" wrapText="1"/>
    </xf>
    <xf numFmtId="0" fontId="25" fillId="0" borderId="4" xfId="0" applyFont="1" applyBorder="1"/>
    <xf numFmtId="0" fontId="44" fillId="0" borderId="0" xfId="0" applyFont="1"/>
    <xf numFmtId="0" fontId="25" fillId="0" borderId="2" xfId="0" applyFont="1" applyBorder="1" applyAlignment="1">
      <alignment vertical="center"/>
    </xf>
    <xf numFmtId="166" fontId="13" fillId="7" borderId="1" xfId="0" applyNumberFormat="1" applyFont="1" applyFill="1" applyBorder="1" applyAlignment="1">
      <alignment horizontal="center" vertical="center" wrapText="1"/>
    </xf>
    <xf numFmtId="0" fontId="24" fillId="2" borderId="3" xfId="0" applyFont="1" applyFill="1" applyBorder="1" applyAlignment="1">
      <alignment horizontal="left" vertical="center" wrapText="1"/>
    </xf>
    <xf numFmtId="0" fontId="22" fillId="0" borderId="3" xfId="0" applyFont="1" applyBorder="1" applyAlignment="1">
      <alignment horizontal="left" wrapText="1"/>
    </xf>
    <xf numFmtId="0" fontId="0" fillId="0" borderId="3" xfId="0" applyBorder="1" applyAlignment="1">
      <alignment horizontal="left" wrapText="1"/>
    </xf>
    <xf numFmtId="0" fontId="18" fillId="5" borderId="6" xfId="0" applyFont="1" applyFill="1" applyBorder="1" applyAlignment="1">
      <alignment horizontal="right" vertical="center"/>
    </xf>
    <xf numFmtId="0" fontId="0" fillId="0" borderId="16" xfId="0" applyBorder="1" applyAlignment="1">
      <alignment horizontal="right" vertical="center"/>
    </xf>
    <xf numFmtId="0" fontId="0" fillId="0" borderId="10" xfId="0" applyBorder="1" applyAlignment="1">
      <alignment horizontal="right" vertical="center"/>
    </xf>
    <xf numFmtId="0" fontId="38" fillId="0" borderId="3" xfId="0" applyFont="1" applyBorder="1" applyAlignment="1">
      <alignment horizontal="left" wrapText="1"/>
    </xf>
    <xf numFmtId="0" fontId="24" fillId="2" borderId="3" xfId="0" applyFont="1" applyFill="1" applyBorder="1" applyAlignment="1">
      <alignment horizontal="left" vertical="top" wrapText="1"/>
    </xf>
    <xf numFmtId="0" fontId="22" fillId="0" borderId="3" xfId="0" applyFont="1" applyBorder="1" applyAlignment="1">
      <alignment horizontal="left" vertical="top" wrapText="1"/>
    </xf>
  </cellXfs>
  <cellStyles count="3">
    <cellStyle name="Normal" xfId="0" builtinId="0"/>
    <cellStyle name="Normal 2" xfId="2" xr:uid="{AEE199B8-FE42-4641-AA16-DC87B3976A3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279400</xdr:colOff>
      <xdr:row>97</xdr:row>
      <xdr:rowOff>355600</xdr:rowOff>
    </xdr:from>
    <xdr:to>
      <xdr:col>10</xdr:col>
      <xdr:colOff>815975</xdr:colOff>
      <xdr:row>97</xdr:row>
      <xdr:rowOff>784224</xdr:rowOff>
    </xdr:to>
    <xdr:sp macro="" textlink="">
      <xdr:nvSpPr>
        <xdr:cNvPr id="40" name="AutoShape 2">
          <a:extLst>
            <a:ext uri="{FF2B5EF4-FFF2-40B4-BE49-F238E27FC236}">
              <a16:creationId xmlns:a16="http://schemas.microsoft.com/office/drawing/2014/main" id="{225215AE-2665-487B-B3A0-90D6FF310777}"/>
            </a:ext>
          </a:extLst>
        </xdr:cNvPr>
        <xdr:cNvSpPr>
          <a:spLocks noChangeArrowheads="1"/>
        </xdr:cNvSpPr>
      </xdr:nvSpPr>
      <xdr:spPr bwMode="auto">
        <a:xfrm>
          <a:off x="15938500" y="5975350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269875</xdr:colOff>
      <xdr:row>99</xdr:row>
      <xdr:rowOff>365125</xdr:rowOff>
    </xdr:from>
    <xdr:to>
      <xdr:col>10</xdr:col>
      <xdr:colOff>806450</xdr:colOff>
      <xdr:row>99</xdr:row>
      <xdr:rowOff>793749</xdr:rowOff>
    </xdr:to>
    <xdr:sp macro="" textlink="">
      <xdr:nvSpPr>
        <xdr:cNvPr id="41" name="AutoShape 2">
          <a:extLst>
            <a:ext uri="{FF2B5EF4-FFF2-40B4-BE49-F238E27FC236}">
              <a16:creationId xmlns:a16="http://schemas.microsoft.com/office/drawing/2014/main" id="{AC21030B-415F-4118-8719-8E057374D653}"/>
            </a:ext>
          </a:extLst>
        </xdr:cNvPr>
        <xdr:cNvSpPr>
          <a:spLocks noChangeArrowheads="1"/>
        </xdr:cNvSpPr>
      </xdr:nvSpPr>
      <xdr:spPr bwMode="auto">
        <a:xfrm>
          <a:off x="15509875" y="6219825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269875</xdr:colOff>
      <xdr:row>127</xdr:row>
      <xdr:rowOff>158750</xdr:rowOff>
    </xdr:from>
    <xdr:to>
      <xdr:col>10</xdr:col>
      <xdr:colOff>806450</xdr:colOff>
      <xdr:row>127</xdr:row>
      <xdr:rowOff>587374</xdr:rowOff>
    </xdr:to>
    <xdr:sp macro="" textlink="">
      <xdr:nvSpPr>
        <xdr:cNvPr id="58" name="AutoShape 2">
          <a:extLst>
            <a:ext uri="{FF2B5EF4-FFF2-40B4-BE49-F238E27FC236}">
              <a16:creationId xmlns:a16="http://schemas.microsoft.com/office/drawing/2014/main" id="{50CD4A11-779D-411F-92AD-802F84EE7746}"/>
            </a:ext>
          </a:extLst>
        </xdr:cNvPr>
        <xdr:cNvSpPr>
          <a:spLocks noChangeArrowheads="1"/>
        </xdr:cNvSpPr>
      </xdr:nvSpPr>
      <xdr:spPr bwMode="auto">
        <a:xfrm>
          <a:off x="15509875" y="7899400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396875</xdr:colOff>
      <xdr:row>145</xdr:row>
      <xdr:rowOff>238125</xdr:rowOff>
    </xdr:from>
    <xdr:to>
      <xdr:col>10</xdr:col>
      <xdr:colOff>933450</xdr:colOff>
      <xdr:row>145</xdr:row>
      <xdr:rowOff>666749</xdr:rowOff>
    </xdr:to>
    <xdr:sp macro="" textlink="">
      <xdr:nvSpPr>
        <xdr:cNvPr id="67" name="AutoShape 2">
          <a:extLst>
            <a:ext uri="{FF2B5EF4-FFF2-40B4-BE49-F238E27FC236}">
              <a16:creationId xmlns:a16="http://schemas.microsoft.com/office/drawing/2014/main" id="{6BCAB0E4-75EC-4B7F-8AAE-793309193C13}"/>
            </a:ext>
          </a:extLst>
        </xdr:cNvPr>
        <xdr:cNvSpPr>
          <a:spLocks noChangeArrowheads="1"/>
        </xdr:cNvSpPr>
      </xdr:nvSpPr>
      <xdr:spPr bwMode="auto">
        <a:xfrm>
          <a:off x="17843500" y="11655425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381000</xdr:colOff>
      <xdr:row>146</xdr:row>
      <xdr:rowOff>238125</xdr:rowOff>
    </xdr:from>
    <xdr:to>
      <xdr:col>10</xdr:col>
      <xdr:colOff>917575</xdr:colOff>
      <xdr:row>146</xdr:row>
      <xdr:rowOff>666749</xdr:rowOff>
    </xdr:to>
    <xdr:sp macro="" textlink="">
      <xdr:nvSpPr>
        <xdr:cNvPr id="68" name="AutoShape 2">
          <a:extLst>
            <a:ext uri="{FF2B5EF4-FFF2-40B4-BE49-F238E27FC236}">
              <a16:creationId xmlns:a16="http://schemas.microsoft.com/office/drawing/2014/main" id="{78493164-EF67-45CA-9906-C31B9A4E2563}"/>
            </a:ext>
          </a:extLst>
        </xdr:cNvPr>
        <xdr:cNvSpPr>
          <a:spLocks noChangeArrowheads="1"/>
        </xdr:cNvSpPr>
      </xdr:nvSpPr>
      <xdr:spPr bwMode="auto">
        <a:xfrm>
          <a:off x="17827625" y="11744325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269875</xdr:colOff>
      <xdr:row>130</xdr:row>
      <xdr:rowOff>158750</xdr:rowOff>
    </xdr:from>
    <xdr:to>
      <xdr:col>10</xdr:col>
      <xdr:colOff>806450</xdr:colOff>
      <xdr:row>130</xdr:row>
      <xdr:rowOff>587374</xdr:rowOff>
    </xdr:to>
    <xdr:sp macro="" textlink="">
      <xdr:nvSpPr>
        <xdr:cNvPr id="17" name="AutoShape 2">
          <a:extLst>
            <a:ext uri="{FF2B5EF4-FFF2-40B4-BE49-F238E27FC236}">
              <a16:creationId xmlns:a16="http://schemas.microsoft.com/office/drawing/2014/main" id="{6748521D-9B5A-440F-810C-D7CC908CB213}"/>
            </a:ext>
          </a:extLst>
        </xdr:cNvPr>
        <xdr:cNvSpPr>
          <a:spLocks noChangeArrowheads="1"/>
        </xdr:cNvSpPr>
      </xdr:nvSpPr>
      <xdr:spPr bwMode="auto">
        <a:xfrm>
          <a:off x="15982315" y="7754747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288059</xdr:colOff>
      <xdr:row>62</xdr:row>
      <xdr:rowOff>225136</xdr:rowOff>
    </xdr:from>
    <xdr:to>
      <xdr:col>10</xdr:col>
      <xdr:colOff>824634</xdr:colOff>
      <xdr:row>62</xdr:row>
      <xdr:rowOff>653760</xdr:rowOff>
    </xdr:to>
    <xdr:sp macro="" textlink="">
      <xdr:nvSpPr>
        <xdr:cNvPr id="19" name="AutoShape 2">
          <a:extLst>
            <a:ext uri="{FF2B5EF4-FFF2-40B4-BE49-F238E27FC236}">
              <a16:creationId xmlns:a16="http://schemas.microsoft.com/office/drawing/2014/main" id="{526A8C6C-44EB-4F20-A4C6-7DBCD6043FC5}"/>
            </a:ext>
          </a:extLst>
        </xdr:cNvPr>
        <xdr:cNvSpPr>
          <a:spLocks noChangeArrowheads="1"/>
        </xdr:cNvSpPr>
      </xdr:nvSpPr>
      <xdr:spPr bwMode="auto">
        <a:xfrm>
          <a:off x="15547109" y="28209586"/>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322496</xdr:colOff>
      <xdr:row>63</xdr:row>
      <xdr:rowOff>203155</xdr:rowOff>
    </xdr:from>
    <xdr:to>
      <xdr:col>10</xdr:col>
      <xdr:colOff>859071</xdr:colOff>
      <xdr:row>63</xdr:row>
      <xdr:rowOff>631779</xdr:rowOff>
    </xdr:to>
    <xdr:sp macro="" textlink="">
      <xdr:nvSpPr>
        <xdr:cNvPr id="25" name="AutoShape 2">
          <a:extLst>
            <a:ext uri="{FF2B5EF4-FFF2-40B4-BE49-F238E27FC236}">
              <a16:creationId xmlns:a16="http://schemas.microsoft.com/office/drawing/2014/main" id="{D36288FD-A714-4513-98A8-72E82EEB8E70}"/>
            </a:ext>
          </a:extLst>
        </xdr:cNvPr>
        <xdr:cNvSpPr>
          <a:spLocks noChangeArrowheads="1"/>
        </xdr:cNvSpPr>
      </xdr:nvSpPr>
      <xdr:spPr bwMode="auto">
        <a:xfrm>
          <a:off x="17027881" y="34493155"/>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340812</xdr:colOff>
      <xdr:row>64</xdr:row>
      <xdr:rowOff>148203</xdr:rowOff>
    </xdr:from>
    <xdr:to>
      <xdr:col>10</xdr:col>
      <xdr:colOff>877387</xdr:colOff>
      <xdr:row>64</xdr:row>
      <xdr:rowOff>576827</xdr:rowOff>
    </xdr:to>
    <xdr:sp macro="" textlink="">
      <xdr:nvSpPr>
        <xdr:cNvPr id="28" name="AutoShape 2">
          <a:extLst>
            <a:ext uri="{FF2B5EF4-FFF2-40B4-BE49-F238E27FC236}">
              <a16:creationId xmlns:a16="http://schemas.microsoft.com/office/drawing/2014/main" id="{152D9752-B633-477C-AE35-335B9D0F682C}"/>
            </a:ext>
          </a:extLst>
        </xdr:cNvPr>
        <xdr:cNvSpPr>
          <a:spLocks noChangeArrowheads="1"/>
        </xdr:cNvSpPr>
      </xdr:nvSpPr>
      <xdr:spPr bwMode="auto">
        <a:xfrm>
          <a:off x="17046197" y="35317434"/>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285750</xdr:colOff>
      <xdr:row>61</xdr:row>
      <xdr:rowOff>190500</xdr:rowOff>
    </xdr:from>
    <xdr:to>
      <xdr:col>10</xdr:col>
      <xdr:colOff>822325</xdr:colOff>
      <xdr:row>61</xdr:row>
      <xdr:rowOff>619124</xdr:rowOff>
    </xdr:to>
    <xdr:sp macro="" textlink="">
      <xdr:nvSpPr>
        <xdr:cNvPr id="29" name="AutoShape 2">
          <a:extLst>
            <a:ext uri="{FF2B5EF4-FFF2-40B4-BE49-F238E27FC236}">
              <a16:creationId xmlns:a16="http://schemas.microsoft.com/office/drawing/2014/main" id="{AAC6214B-7467-4622-92E9-2DFE492BB297}"/>
            </a:ext>
          </a:extLst>
        </xdr:cNvPr>
        <xdr:cNvSpPr>
          <a:spLocks noChangeArrowheads="1"/>
        </xdr:cNvSpPr>
      </xdr:nvSpPr>
      <xdr:spPr bwMode="auto">
        <a:xfrm>
          <a:off x="15544800" y="2727960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267368</xdr:colOff>
      <xdr:row>100</xdr:row>
      <xdr:rowOff>300789</xdr:rowOff>
    </xdr:from>
    <xdr:to>
      <xdr:col>10</xdr:col>
      <xdr:colOff>803943</xdr:colOff>
      <xdr:row>100</xdr:row>
      <xdr:rowOff>662570</xdr:rowOff>
    </xdr:to>
    <xdr:sp macro="" textlink="">
      <xdr:nvSpPr>
        <xdr:cNvPr id="59" name="AutoShape 2">
          <a:extLst>
            <a:ext uri="{FF2B5EF4-FFF2-40B4-BE49-F238E27FC236}">
              <a16:creationId xmlns:a16="http://schemas.microsoft.com/office/drawing/2014/main" id="{443596F9-8400-4872-8F16-64C788CCED3F}"/>
            </a:ext>
          </a:extLst>
        </xdr:cNvPr>
        <xdr:cNvSpPr>
          <a:spLocks noChangeArrowheads="1"/>
        </xdr:cNvSpPr>
      </xdr:nvSpPr>
      <xdr:spPr bwMode="auto">
        <a:xfrm>
          <a:off x="15607631" y="62597631"/>
          <a:ext cx="536575" cy="361781"/>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331103</xdr:colOff>
      <xdr:row>138</xdr:row>
      <xdr:rowOff>247082</xdr:rowOff>
    </xdr:from>
    <xdr:to>
      <xdr:col>10</xdr:col>
      <xdr:colOff>867678</xdr:colOff>
      <xdr:row>138</xdr:row>
      <xdr:rowOff>677611</xdr:rowOff>
    </xdr:to>
    <xdr:sp macro="" textlink="">
      <xdr:nvSpPr>
        <xdr:cNvPr id="100" name="AutoShape 2">
          <a:extLst>
            <a:ext uri="{FF2B5EF4-FFF2-40B4-BE49-F238E27FC236}">
              <a16:creationId xmlns:a16="http://schemas.microsoft.com/office/drawing/2014/main" id="{3337C3AE-2B38-42C0-BE77-2F065878C4C6}"/>
            </a:ext>
          </a:extLst>
        </xdr:cNvPr>
        <xdr:cNvSpPr>
          <a:spLocks noChangeArrowheads="1"/>
        </xdr:cNvSpPr>
      </xdr:nvSpPr>
      <xdr:spPr bwMode="auto">
        <a:xfrm>
          <a:off x="17523728" y="99719832"/>
          <a:ext cx="536575" cy="430529"/>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267368</xdr:colOff>
      <xdr:row>129</xdr:row>
      <xdr:rowOff>183816</xdr:rowOff>
    </xdr:from>
    <xdr:to>
      <xdr:col>10</xdr:col>
      <xdr:colOff>803943</xdr:colOff>
      <xdr:row>129</xdr:row>
      <xdr:rowOff>612440</xdr:rowOff>
    </xdr:to>
    <xdr:sp macro="" textlink="">
      <xdr:nvSpPr>
        <xdr:cNvPr id="45" name="AutoShape 2">
          <a:extLst>
            <a:ext uri="{FF2B5EF4-FFF2-40B4-BE49-F238E27FC236}">
              <a16:creationId xmlns:a16="http://schemas.microsoft.com/office/drawing/2014/main" id="{AD323EE3-C6AF-4377-A084-812B1F7DAB14}"/>
            </a:ext>
          </a:extLst>
        </xdr:cNvPr>
        <xdr:cNvSpPr>
          <a:spLocks noChangeArrowheads="1"/>
        </xdr:cNvSpPr>
      </xdr:nvSpPr>
      <xdr:spPr bwMode="auto">
        <a:xfrm>
          <a:off x="16593552" y="87329211"/>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284079</xdr:colOff>
      <xdr:row>58</xdr:row>
      <xdr:rowOff>167105</xdr:rowOff>
    </xdr:from>
    <xdr:to>
      <xdr:col>10</xdr:col>
      <xdr:colOff>820654</xdr:colOff>
      <xdr:row>58</xdr:row>
      <xdr:rowOff>595729</xdr:rowOff>
    </xdr:to>
    <xdr:sp macro="" textlink="">
      <xdr:nvSpPr>
        <xdr:cNvPr id="18" name="AutoShape 2">
          <a:extLst>
            <a:ext uri="{FF2B5EF4-FFF2-40B4-BE49-F238E27FC236}">
              <a16:creationId xmlns:a16="http://schemas.microsoft.com/office/drawing/2014/main" id="{1EF04096-BD79-4ED8-9536-F6B7B599868D}"/>
            </a:ext>
          </a:extLst>
        </xdr:cNvPr>
        <xdr:cNvSpPr>
          <a:spLocks noChangeArrowheads="1"/>
        </xdr:cNvSpPr>
      </xdr:nvSpPr>
      <xdr:spPr bwMode="auto">
        <a:xfrm>
          <a:off x="16610263" y="29911842"/>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402004</xdr:colOff>
      <xdr:row>86</xdr:row>
      <xdr:rowOff>399317</xdr:rowOff>
    </xdr:from>
    <xdr:to>
      <xdr:col>10</xdr:col>
      <xdr:colOff>938579</xdr:colOff>
      <xdr:row>86</xdr:row>
      <xdr:rowOff>827941</xdr:rowOff>
    </xdr:to>
    <xdr:sp macro="" textlink="">
      <xdr:nvSpPr>
        <xdr:cNvPr id="57" name="AutoShape 2">
          <a:extLst>
            <a:ext uri="{FF2B5EF4-FFF2-40B4-BE49-F238E27FC236}">
              <a16:creationId xmlns:a16="http://schemas.microsoft.com/office/drawing/2014/main" id="{9B6859ED-2714-418E-9226-193FE891B8E1}"/>
            </a:ext>
          </a:extLst>
        </xdr:cNvPr>
        <xdr:cNvSpPr>
          <a:spLocks noChangeArrowheads="1"/>
        </xdr:cNvSpPr>
      </xdr:nvSpPr>
      <xdr:spPr bwMode="auto">
        <a:xfrm>
          <a:off x="17125706" y="60681577"/>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366346</xdr:colOff>
      <xdr:row>149</xdr:row>
      <xdr:rowOff>238125</xdr:rowOff>
    </xdr:from>
    <xdr:to>
      <xdr:col>10</xdr:col>
      <xdr:colOff>902921</xdr:colOff>
      <xdr:row>149</xdr:row>
      <xdr:rowOff>666749</xdr:rowOff>
    </xdr:to>
    <xdr:sp macro="" textlink="">
      <xdr:nvSpPr>
        <xdr:cNvPr id="30" name="AutoShape 2">
          <a:extLst>
            <a:ext uri="{FF2B5EF4-FFF2-40B4-BE49-F238E27FC236}">
              <a16:creationId xmlns:a16="http://schemas.microsoft.com/office/drawing/2014/main" id="{E01D18BC-9B09-4611-B4E4-859909253953}"/>
            </a:ext>
          </a:extLst>
        </xdr:cNvPr>
        <xdr:cNvSpPr>
          <a:spLocks noChangeArrowheads="1"/>
        </xdr:cNvSpPr>
      </xdr:nvSpPr>
      <xdr:spPr bwMode="auto">
        <a:xfrm>
          <a:off x="17090048" y="117505529"/>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348029</xdr:colOff>
      <xdr:row>119</xdr:row>
      <xdr:rowOff>183173</xdr:rowOff>
    </xdr:from>
    <xdr:to>
      <xdr:col>10</xdr:col>
      <xdr:colOff>884604</xdr:colOff>
      <xdr:row>119</xdr:row>
      <xdr:rowOff>611797</xdr:rowOff>
    </xdr:to>
    <xdr:sp macro="" textlink="">
      <xdr:nvSpPr>
        <xdr:cNvPr id="95" name="AutoShape 2">
          <a:extLst>
            <a:ext uri="{FF2B5EF4-FFF2-40B4-BE49-F238E27FC236}">
              <a16:creationId xmlns:a16="http://schemas.microsoft.com/office/drawing/2014/main" id="{B3B4A583-A2DC-4D95-A554-C37275F400F9}"/>
            </a:ext>
          </a:extLst>
        </xdr:cNvPr>
        <xdr:cNvSpPr>
          <a:spLocks noChangeArrowheads="1"/>
        </xdr:cNvSpPr>
      </xdr:nvSpPr>
      <xdr:spPr bwMode="auto">
        <a:xfrm>
          <a:off x="17071731" y="96385673"/>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366346</xdr:colOff>
      <xdr:row>147</xdr:row>
      <xdr:rowOff>201491</xdr:rowOff>
    </xdr:from>
    <xdr:to>
      <xdr:col>10</xdr:col>
      <xdr:colOff>902921</xdr:colOff>
      <xdr:row>147</xdr:row>
      <xdr:rowOff>630115</xdr:rowOff>
    </xdr:to>
    <xdr:sp macro="" textlink="">
      <xdr:nvSpPr>
        <xdr:cNvPr id="20" name="AutoShape 2">
          <a:extLst>
            <a:ext uri="{FF2B5EF4-FFF2-40B4-BE49-F238E27FC236}">
              <a16:creationId xmlns:a16="http://schemas.microsoft.com/office/drawing/2014/main" id="{25463AD7-0BD4-4529-8CD4-16A224DFB5B5}"/>
            </a:ext>
          </a:extLst>
        </xdr:cNvPr>
        <xdr:cNvSpPr>
          <a:spLocks noChangeArrowheads="1"/>
        </xdr:cNvSpPr>
      </xdr:nvSpPr>
      <xdr:spPr bwMode="auto">
        <a:xfrm>
          <a:off x="17090048" y="117322356"/>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384663</xdr:colOff>
      <xdr:row>73</xdr:row>
      <xdr:rowOff>274760</xdr:rowOff>
    </xdr:from>
    <xdr:to>
      <xdr:col>10</xdr:col>
      <xdr:colOff>968374</xdr:colOff>
      <xdr:row>73</xdr:row>
      <xdr:rowOff>984250</xdr:rowOff>
    </xdr:to>
    <xdr:sp macro="" textlink="">
      <xdr:nvSpPr>
        <xdr:cNvPr id="48" name="AutoShape 3">
          <a:extLst>
            <a:ext uri="{FF2B5EF4-FFF2-40B4-BE49-F238E27FC236}">
              <a16:creationId xmlns:a16="http://schemas.microsoft.com/office/drawing/2014/main" id="{47CBE200-04EF-4BD4-BA23-0C70C0C000A1}"/>
            </a:ext>
          </a:extLst>
        </xdr:cNvPr>
        <xdr:cNvSpPr>
          <a:spLocks noChangeArrowheads="1"/>
        </xdr:cNvSpPr>
      </xdr:nvSpPr>
      <xdr:spPr bwMode="auto">
        <a:xfrm>
          <a:off x="17831288" y="47899760"/>
          <a:ext cx="583711" cy="709490"/>
        </a:xfrm>
        <a:prstGeom prst="downArrow">
          <a:avLst>
            <a:gd name="adj1" fmla="val 28571"/>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421298</xdr:colOff>
      <xdr:row>113</xdr:row>
      <xdr:rowOff>73269</xdr:rowOff>
    </xdr:from>
    <xdr:to>
      <xdr:col>10</xdr:col>
      <xdr:colOff>792774</xdr:colOff>
      <xdr:row>113</xdr:row>
      <xdr:rowOff>514594</xdr:rowOff>
    </xdr:to>
    <xdr:sp macro="" textlink="">
      <xdr:nvSpPr>
        <xdr:cNvPr id="98" name="AutoShape 4">
          <a:extLst>
            <a:ext uri="{FF2B5EF4-FFF2-40B4-BE49-F238E27FC236}">
              <a16:creationId xmlns:a16="http://schemas.microsoft.com/office/drawing/2014/main" id="{DFA5D362-13BC-4923-9569-F292274D4AF2}"/>
            </a:ext>
          </a:extLst>
        </xdr:cNvPr>
        <xdr:cNvSpPr>
          <a:spLocks noChangeArrowheads="1"/>
        </xdr:cNvSpPr>
      </xdr:nvSpPr>
      <xdr:spPr bwMode="auto">
        <a:xfrm rot="10800000">
          <a:off x="17145000" y="93912836"/>
          <a:ext cx="37147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384664</xdr:colOff>
      <xdr:row>95</xdr:row>
      <xdr:rowOff>256443</xdr:rowOff>
    </xdr:from>
    <xdr:to>
      <xdr:col>10</xdr:col>
      <xdr:colOff>897548</xdr:colOff>
      <xdr:row>95</xdr:row>
      <xdr:rowOff>899992</xdr:rowOff>
    </xdr:to>
    <xdr:sp macro="" textlink="">
      <xdr:nvSpPr>
        <xdr:cNvPr id="32" name="AutoShape 3">
          <a:extLst>
            <a:ext uri="{FF2B5EF4-FFF2-40B4-BE49-F238E27FC236}">
              <a16:creationId xmlns:a16="http://schemas.microsoft.com/office/drawing/2014/main" id="{C9D07097-2E4C-4BF7-B0A2-5AAA3DA025B1}"/>
            </a:ext>
          </a:extLst>
        </xdr:cNvPr>
        <xdr:cNvSpPr>
          <a:spLocks noChangeArrowheads="1"/>
        </xdr:cNvSpPr>
      </xdr:nvSpPr>
      <xdr:spPr bwMode="auto">
        <a:xfrm>
          <a:off x="17108366" y="75485626"/>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366346</xdr:colOff>
      <xdr:row>96</xdr:row>
      <xdr:rowOff>274759</xdr:rowOff>
    </xdr:from>
    <xdr:to>
      <xdr:col>10</xdr:col>
      <xdr:colOff>879230</xdr:colOff>
      <xdr:row>96</xdr:row>
      <xdr:rowOff>918308</xdr:rowOff>
    </xdr:to>
    <xdr:sp macro="" textlink="">
      <xdr:nvSpPr>
        <xdr:cNvPr id="49" name="AutoShape 3">
          <a:extLst>
            <a:ext uri="{FF2B5EF4-FFF2-40B4-BE49-F238E27FC236}">
              <a16:creationId xmlns:a16="http://schemas.microsoft.com/office/drawing/2014/main" id="{4FE6C1BF-951C-40E3-A4E8-3A6E5A6BB96D}"/>
            </a:ext>
          </a:extLst>
        </xdr:cNvPr>
        <xdr:cNvSpPr>
          <a:spLocks noChangeArrowheads="1"/>
        </xdr:cNvSpPr>
      </xdr:nvSpPr>
      <xdr:spPr bwMode="auto">
        <a:xfrm>
          <a:off x="17090048" y="76712884"/>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384664</xdr:colOff>
      <xdr:row>92</xdr:row>
      <xdr:rowOff>274760</xdr:rowOff>
    </xdr:from>
    <xdr:to>
      <xdr:col>10</xdr:col>
      <xdr:colOff>897548</xdr:colOff>
      <xdr:row>92</xdr:row>
      <xdr:rowOff>918309</xdr:rowOff>
    </xdr:to>
    <xdr:sp macro="" textlink="">
      <xdr:nvSpPr>
        <xdr:cNvPr id="52" name="AutoShape 3">
          <a:extLst>
            <a:ext uri="{FF2B5EF4-FFF2-40B4-BE49-F238E27FC236}">
              <a16:creationId xmlns:a16="http://schemas.microsoft.com/office/drawing/2014/main" id="{C191F746-5058-4755-92E9-1717EC0B7B95}"/>
            </a:ext>
          </a:extLst>
        </xdr:cNvPr>
        <xdr:cNvSpPr>
          <a:spLocks noChangeArrowheads="1"/>
        </xdr:cNvSpPr>
      </xdr:nvSpPr>
      <xdr:spPr bwMode="auto">
        <a:xfrm>
          <a:off x="17108366" y="71877116"/>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329711</xdr:colOff>
      <xdr:row>139</xdr:row>
      <xdr:rowOff>238125</xdr:rowOff>
    </xdr:from>
    <xdr:to>
      <xdr:col>10</xdr:col>
      <xdr:colOff>866286</xdr:colOff>
      <xdr:row>139</xdr:row>
      <xdr:rowOff>666749</xdr:rowOff>
    </xdr:to>
    <xdr:sp macro="" textlink="">
      <xdr:nvSpPr>
        <xdr:cNvPr id="5" name="AutoShape 2">
          <a:extLst>
            <a:ext uri="{FF2B5EF4-FFF2-40B4-BE49-F238E27FC236}">
              <a16:creationId xmlns:a16="http://schemas.microsoft.com/office/drawing/2014/main" id="{2A41E5F0-0086-4BFC-8194-FC749FD3CFDF}"/>
            </a:ext>
          </a:extLst>
        </xdr:cNvPr>
        <xdr:cNvSpPr>
          <a:spLocks noChangeArrowheads="1"/>
        </xdr:cNvSpPr>
      </xdr:nvSpPr>
      <xdr:spPr bwMode="auto">
        <a:xfrm>
          <a:off x="17053413" y="114171779"/>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366345</xdr:colOff>
      <xdr:row>141</xdr:row>
      <xdr:rowOff>183172</xdr:rowOff>
    </xdr:from>
    <xdr:to>
      <xdr:col>10</xdr:col>
      <xdr:colOff>841374</xdr:colOff>
      <xdr:row>141</xdr:row>
      <xdr:rowOff>793749</xdr:rowOff>
    </xdr:to>
    <xdr:sp macro="" textlink="">
      <xdr:nvSpPr>
        <xdr:cNvPr id="10" name="AutoShape 4">
          <a:extLst>
            <a:ext uri="{FF2B5EF4-FFF2-40B4-BE49-F238E27FC236}">
              <a16:creationId xmlns:a16="http://schemas.microsoft.com/office/drawing/2014/main" id="{189F5159-6AD7-4D1E-8A3A-71EC4A67AF11}"/>
            </a:ext>
          </a:extLst>
        </xdr:cNvPr>
        <xdr:cNvSpPr>
          <a:spLocks noChangeArrowheads="1"/>
        </xdr:cNvSpPr>
      </xdr:nvSpPr>
      <xdr:spPr bwMode="auto">
        <a:xfrm rot="10800000">
          <a:off x="17812970" y="114911797"/>
          <a:ext cx="475029" cy="610577"/>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365125</xdr:colOff>
      <xdr:row>77</xdr:row>
      <xdr:rowOff>317500</xdr:rowOff>
    </xdr:from>
    <xdr:to>
      <xdr:col>10</xdr:col>
      <xdr:colOff>777875</xdr:colOff>
      <xdr:row>77</xdr:row>
      <xdr:rowOff>1000125</xdr:rowOff>
    </xdr:to>
    <xdr:sp macro="" textlink="">
      <xdr:nvSpPr>
        <xdr:cNvPr id="36" name="AutoShape 4">
          <a:extLst>
            <a:ext uri="{FF2B5EF4-FFF2-40B4-BE49-F238E27FC236}">
              <a16:creationId xmlns:a16="http://schemas.microsoft.com/office/drawing/2014/main" id="{5BD2CB16-749E-4191-8BF3-9AECCC2C0737}"/>
            </a:ext>
          </a:extLst>
        </xdr:cNvPr>
        <xdr:cNvSpPr>
          <a:spLocks noChangeArrowheads="1"/>
        </xdr:cNvSpPr>
      </xdr:nvSpPr>
      <xdr:spPr bwMode="auto">
        <a:xfrm>
          <a:off x="17811750" y="51657250"/>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460375</xdr:colOff>
      <xdr:row>118</xdr:row>
      <xdr:rowOff>158750</xdr:rowOff>
    </xdr:from>
    <xdr:to>
      <xdr:col>10</xdr:col>
      <xdr:colOff>800101</xdr:colOff>
      <xdr:row>118</xdr:row>
      <xdr:rowOff>600075</xdr:rowOff>
    </xdr:to>
    <xdr:sp macro="" textlink="">
      <xdr:nvSpPr>
        <xdr:cNvPr id="79" name="AutoShape 4">
          <a:extLst>
            <a:ext uri="{FF2B5EF4-FFF2-40B4-BE49-F238E27FC236}">
              <a16:creationId xmlns:a16="http://schemas.microsoft.com/office/drawing/2014/main" id="{F7F18AF8-46BF-4D26-B381-82C30E329F94}"/>
            </a:ext>
          </a:extLst>
        </xdr:cNvPr>
        <xdr:cNvSpPr>
          <a:spLocks noChangeArrowheads="1"/>
        </xdr:cNvSpPr>
      </xdr:nvSpPr>
      <xdr:spPr bwMode="auto">
        <a:xfrm rot="10800000">
          <a:off x="17208500" y="9756775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444500</xdr:colOff>
      <xdr:row>120</xdr:row>
      <xdr:rowOff>111125</xdr:rowOff>
    </xdr:from>
    <xdr:to>
      <xdr:col>10</xdr:col>
      <xdr:colOff>784226</xdr:colOff>
      <xdr:row>120</xdr:row>
      <xdr:rowOff>552450</xdr:rowOff>
    </xdr:to>
    <xdr:sp macro="" textlink="">
      <xdr:nvSpPr>
        <xdr:cNvPr id="81" name="AutoShape 4">
          <a:extLst>
            <a:ext uri="{FF2B5EF4-FFF2-40B4-BE49-F238E27FC236}">
              <a16:creationId xmlns:a16="http://schemas.microsoft.com/office/drawing/2014/main" id="{B5748585-0BB0-48F9-80B7-219FCD8011E3}"/>
            </a:ext>
          </a:extLst>
        </xdr:cNvPr>
        <xdr:cNvSpPr>
          <a:spLocks noChangeArrowheads="1"/>
        </xdr:cNvSpPr>
      </xdr:nvSpPr>
      <xdr:spPr bwMode="auto">
        <a:xfrm rot="10800000">
          <a:off x="17192625" y="99044125"/>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381000</xdr:colOff>
      <xdr:row>93</xdr:row>
      <xdr:rowOff>269875</xdr:rowOff>
    </xdr:from>
    <xdr:to>
      <xdr:col>10</xdr:col>
      <xdr:colOff>893884</xdr:colOff>
      <xdr:row>93</xdr:row>
      <xdr:rowOff>913424</xdr:rowOff>
    </xdr:to>
    <xdr:sp macro="" textlink="">
      <xdr:nvSpPr>
        <xdr:cNvPr id="3" name="AutoShape 3">
          <a:extLst>
            <a:ext uri="{FF2B5EF4-FFF2-40B4-BE49-F238E27FC236}">
              <a16:creationId xmlns:a16="http://schemas.microsoft.com/office/drawing/2014/main" id="{B2B7E245-11E5-4598-9D1F-DB5A5574E9DD}"/>
            </a:ext>
          </a:extLst>
        </xdr:cNvPr>
        <xdr:cNvSpPr>
          <a:spLocks noChangeArrowheads="1"/>
        </xdr:cNvSpPr>
      </xdr:nvSpPr>
      <xdr:spPr bwMode="auto">
        <a:xfrm>
          <a:off x="17827625" y="70278625"/>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428625</xdr:colOff>
      <xdr:row>74</xdr:row>
      <xdr:rowOff>301625</xdr:rowOff>
    </xdr:from>
    <xdr:to>
      <xdr:col>10</xdr:col>
      <xdr:colOff>841375</xdr:colOff>
      <xdr:row>74</xdr:row>
      <xdr:rowOff>984250</xdr:rowOff>
    </xdr:to>
    <xdr:sp macro="" textlink="">
      <xdr:nvSpPr>
        <xdr:cNvPr id="26" name="AutoShape 4">
          <a:extLst>
            <a:ext uri="{FF2B5EF4-FFF2-40B4-BE49-F238E27FC236}">
              <a16:creationId xmlns:a16="http://schemas.microsoft.com/office/drawing/2014/main" id="{C3E1E284-E192-4746-BC58-F19010AFD03F}"/>
            </a:ext>
          </a:extLst>
        </xdr:cNvPr>
        <xdr:cNvSpPr>
          <a:spLocks noChangeArrowheads="1"/>
        </xdr:cNvSpPr>
      </xdr:nvSpPr>
      <xdr:spPr bwMode="auto">
        <a:xfrm>
          <a:off x="17875250" y="48021875"/>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412750</xdr:colOff>
      <xdr:row>75</xdr:row>
      <xdr:rowOff>349250</xdr:rowOff>
    </xdr:from>
    <xdr:to>
      <xdr:col>10</xdr:col>
      <xdr:colOff>825500</xdr:colOff>
      <xdr:row>75</xdr:row>
      <xdr:rowOff>1031875</xdr:rowOff>
    </xdr:to>
    <xdr:sp macro="" textlink="">
      <xdr:nvSpPr>
        <xdr:cNvPr id="34" name="AutoShape 4">
          <a:extLst>
            <a:ext uri="{FF2B5EF4-FFF2-40B4-BE49-F238E27FC236}">
              <a16:creationId xmlns:a16="http://schemas.microsoft.com/office/drawing/2014/main" id="{C5127DF4-4D24-4688-B74F-5527EAACB841}"/>
            </a:ext>
          </a:extLst>
        </xdr:cNvPr>
        <xdr:cNvSpPr>
          <a:spLocks noChangeArrowheads="1"/>
        </xdr:cNvSpPr>
      </xdr:nvSpPr>
      <xdr:spPr bwMode="auto">
        <a:xfrm>
          <a:off x="17859375" y="49276000"/>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381000</xdr:colOff>
      <xdr:row>78</xdr:row>
      <xdr:rowOff>285750</xdr:rowOff>
    </xdr:from>
    <xdr:to>
      <xdr:col>10</xdr:col>
      <xdr:colOff>793750</xdr:colOff>
      <xdr:row>78</xdr:row>
      <xdr:rowOff>968375</xdr:rowOff>
    </xdr:to>
    <xdr:sp macro="" textlink="">
      <xdr:nvSpPr>
        <xdr:cNvPr id="50" name="AutoShape 4">
          <a:extLst>
            <a:ext uri="{FF2B5EF4-FFF2-40B4-BE49-F238E27FC236}">
              <a16:creationId xmlns:a16="http://schemas.microsoft.com/office/drawing/2014/main" id="{07EE0899-2B0E-4899-9313-3B5BCB95E379}"/>
            </a:ext>
          </a:extLst>
        </xdr:cNvPr>
        <xdr:cNvSpPr>
          <a:spLocks noChangeArrowheads="1"/>
        </xdr:cNvSpPr>
      </xdr:nvSpPr>
      <xdr:spPr bwMode="auto">
        <a:xfrm>
          <a:off x="17827625" y="52832000"/>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381000</xdr:colOff>
      <xdr:row>82</xdr:row>
      <xdr:rowOff>301625</xdr:rowOff>
    </xdr:from>
    <xdr:to>
      <xdr:col>10</xdr:col>
      <xdr:colOff>917575</xdr:colOff>
      <xdr:row>82</xdr:row>
      <xdr:rowOff>730249</xdr:rowOff>
    </xdr:to>
    <xdr:sp macro="" textlink="">
      <xdr:nvSpPr>
        <xdr:cNvPr id="66" name="AutoShape 2">
          <a:extLst>
            <a:ext uri="{FF2B5EF4-FFF2-40B4-BE49-F238E27FC236}">
              <a16:creationId xmlns:a16="http://schemas.microsoft.com/office/drawing/2014/main" id="{040D5D22-05C6-4EEE-9517-DB4A30E831BF}"/>
            </a:ext>
          </a:extLst>
        </xdr:cNvPr>
        <xdr:cNvSpPr>
          <a:spLocks noChangeArrowheads="1"/>
        </xdr:cNvSpPr>
      </xdr:nvSpPr>
      <xdr:spPr bwMode="auto">
        <a:xfrm>
          <a:off x="17827625" y="57673875"/>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365125</xdr:colOff>
      <xdr:row>83</xdr:row>
      <xdr:rowOff>412750</xdr:rowOff>
    </xdr:from>
    <xdr:to>
      <xdr:col>10</xdr:col>
      <xdr:colOff>901700</xdr:colOff>
      <xdr:row>83</xdr:row>
      <xdr:rowOff>841374</xdr:rowOff>
    </xdr:to>
    <xdr:sp macro="" textlink="">
      <xdr:nvSpPr>
        <xdr:cNvPr id="71" name="AutoShape 2">
          <a:extLst>
            <a:ext uri="{FF2B5EF4-FFF2-40B4-BE49-F238E27FC236}">
              <a16:creationId xmlns:a16="http://schemas.microsoft.com/office/drawing/2014/main" id="{4ED394EA-49DF-4775-B337-C4D52350C7DB}"/>
            </a:ext>
          </a:extLst>
        </xdr:cNvPr>
        <xdr:cNvSpPr>
          <a:spLocks noChangeArrowheads="1"/>
        </xdr:cNvSpPr>
      </xdr:nvSpPr>
      <xdr:spPr bwMode="auto">
        <a:xfrm>
          <a:off x="17811750" y="5899150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381000</xdr:colOff>
      <xdr:row>84</xdr:row>
      <xdr:rowOff>349250</xdr:rowOff>
    </xdr:from>
    <xdr:to>
      <xdr:col>10</xdr:col>
      <xdr:colOff>917575</xdr:colOff>
      <xdr:row>84</xdr:row>
      <xdr:rowOff>777874</xdr:rowOff>
    </xdr:to>
    <xdr:sp macro="" textlink="">
      <xdr:nvSpPr>
        <xdr:cNvPr id="72" name="AutoShape 2">
          <a:extLst>
            <a:ext uri="{FF2B5EF4-FFF2-40B4-BE49-F238E27FC236}">
              <a16:creationId xmlns:a16="http://schemas.microsoft.com/office/drawing/2014/main" id="{BACC6A7B-7BDC-4204-9C73-A52B897556D4}"/>
            </a:ext>
          </a:extLst>
        </xdr:cNvPr>
        <xdr:cNvSpPr>
          <a:spLocks noChangeArrowheads="1"/>
        </xdr:cNvSpPr>
      </xdr:nvSpPr>
      <xdr:spPr bwMode="auto">
        <a:xfrm>
          <a:off x="17827625" y="6013450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412750</xdr:colOff>
      <xdr:row>107</xdr:row>
      <xdr:rowOff>460375</xdr:rowOff>
    </xdr:from>
    <xdr:to>
      <xdr:col>10</xdr:col>
      <xdr:colOff>838200</xdr:colOff>
      <xdr:row>107</xdr:row>
      <xdr:rowOff>1085850</xdr:rowOff>
    </xdr:to>
    <xdr:sp macro="" textlink="">
      <xdr:nvSpPr>
        <xdr:cNvPr id="22" name="AutoShape 4">
          <a:extLst>
            <a:ext uri="{FF2B5EF4-FFF2-40B4-BE49-F238E27FC236}">
              <a16:creationId xmlns:a16="http://schemas.microsoft.com/office/drawing/2014/main" id="{2CBA3B60-0DE0-45BF-A952-44B44070EC0A}"/>
            </a:ext>
          </a:extLst>
        </xdr:cNvPr>
        <xdr:cNvSpPr>
          <a:spLocks noChangeArrowheads="1"/>
        </xdr:cNvSpPr>
      </xdr:nvSpPr>
      <xdr:spPr bwMode="auto">
        <a:xfrm>
          <a:off x="17881600" y="88318975"/>
          <a:ext cx="425450" cy="625475"/>
        </a:xfrm>
        <a:prstGeom prst="upArrow">
          <a:avLst>
            <a:gd name="adj1" fmla="val 50000"/>
            <a:gd name="adj2" fmla="val 31731"/>
          </a:avLst>
        </a:prstGeom>
        <a:solidFill>
          <a:srgbClr val="339966"/>
        </a:solidFill>
        <a:ln w="9525">
          <a:solidFill>
            <a:srgbClr val="000000"/>
          </a:solidFill>
          <a:miter lim="800000"/>
          <a:headEnd/>
          <a:tailEnd/>
        </a:ln>
      </xdr:spPr>
    </xdr:sp>
    <xdr:clientData/>
  </xdr:twoCellAnchor>
  <xdr:twoCellAnchor>
    <xdr:from>
      <xdr:col>10</xdr:col>
      <xdr:colOff>317500</xdr:colOff>
      <xdr:row>140</xdr:row>
      <xdr:rowOff>381000</xdr:rowOff>
    </xdr:from>
    <xdr:to>
      <xdr:col>10</xdr:col>
      <xdr:colOff>854075</xdr:colOff>
      <xdr:row>140</xdr:row>
      <xdr:rowOff>809624</xdr:rowOff>
    </xdr:to>
    <xdr:sp macro="" textlink="">
      <xdr:nvSpPr>
        <xdr:cNvPr id="37" name="AutoShape 2">
          <a:extLst>
            <a:ext uri="{FF2B5EF4-FFF2-40B4-BE49-F238E27FC236}">
              <a16:creationId xmlns:a16="http://schemas.microsoft.com/office/drawing/2014/main" id="{7ADE5F13-63C8-4C10-9BD6-AAC18A7047CD}"/>
            </a:ext>
          </a:extLst>
        </xdr:cNvPr>
        <xdr:cNvSpPr>
          <a:spLocks noChangeArrowheads="1"/>
        </xdr:cNvSpPr>
      </xdr:nvSpPr>
      <xdr:spPr bwMode="auto">
        <a:xfrm>
          <a:off x="17764125" y="111807625"/>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285750</xdr:colOff>
      <xdr:row>59</xdr:row>
      <xdr:rowOff>190500</xdr:rowOff>
    </xdr:from>
    <xdr:to>
      <xdr:col>10</xdr:col>
      <xdr:colOff>822325</xdr:colOff>
      <xdr:row>59</xdr:row>
      <xdr:rowOff>619124</xdr:rowOff>
    </xdr:to>
    <xdr:sp macro="" textlink="">
      <xdr:nvSpPr>
        <xdr:cNvPr id="9" name="AutoShape 2">
          <a:extLst>
            <a:ext uri="{FF2B5EF4-FFF2-40B4-BE49-F238E27FC236}">
              <a16:creationId xmlns:a16="http://schemas.microsoft.com/office/drawing/2014/main" id="{122EC4E9-8029-4A3C-A9B7-1A8C5E3B4CBF}"/>
            </a:ext>
          </a:extLst>
        </xdr:cNvPr>
        <xdr:cNvSpPr>
          <a:spLocks noChangeArrowheads="1"/>
        </xdr:cNvSpPr>
      </xdr:nvSpPr>
      <xdr:spPr bwMode="auto">
        <a:xfrm>
          <a:off x="17732375" y="34877375"/>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381000</xdr:colOff>
      <xdr:row>112</xdr:row>
      <xdr:rowOff>79375</xdr:rowOff>
    </xdr:from>
    <xdr:to>
      <xdr:col>10</xdr:col>
      <xdr:colOff>752476</xdr:colOff>
      <xdr:row>112</xdr:row>
      <xdr:rowOff>520700</xdr:rowOff>
    </xdr:to>
    <xdr:sp macro="" textlink="">
      <xdr:nvSpPr>
        <xdr:cNvPr id="56" name="AutoShape 4">
          <a:extLst>
            <a:ext uri="{FF2B5EF4-FFF2-40B4-BE49-F238E27FC236}">
              <a16:creationId xmlns:a16="http://schemas.microsoft.com/office/drawing/2014/main" id="{B247F6D5-E5C8-484D-B881-21B0702EC417}"/>
            </a:ext>
          </a:extLst>
        </xdr:cNvPr>
        <xdr:cNvSpPr>
          <a:spLocks noChangeArrowheads="1"/>
        </xdr:cNvSpPr>
      </xdr:nvSpPr>
      <xdr:spPr bwMode="auto">
        <a:xfrm rot="10800000">
          <a:off x="17827625" y="91217750"/>
          <a:ext cx="37147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460375</xdr:colOff>
      <xdr:row>114</xdr:row>
      <xdr:rowOff>15875</xdr:rowOff>
    </xdr:from>
    <xdr:to>
      <xdr:col>10</xdr:col>
      <xdr:colOff>803275</xdr:colOff>
      <xdr:row>114</xdr:row>
      <xdr:rowOff>476250</xdr:rowOff>
    </xdr:to>
    <xdr:sp macro="" textlink="">
      <xdr:nvSpPr>
        <xdr:cNvPr id="62" name="AutoShape 3">
          <a:extLst>
            <a:ext uri="{FF2B5EF4-FFF2-40B4-BE49-F238E27FC236}">
              <a16:creationId xmlns:a16="http://schemas.microsoft.com/office/drawing/2014/main" id="{6669DA2F-795D-41FF-8CFD-30E2D06F4884}"/>
            </a:ext>
          </a:extLst>
        </xdr:cNvPr>
        <xdr:cNvSpPr>
          <a:spLocks noChangeArrowheads="1"/>
        </xdr:cNvSpPr>
      </xdr:nvSpPr>
      <xdr:spPr bwMode="auto">
        <a:xfrm rot="10800000">
          <a:off x="17907000" y="92392500"/>
          <a:ext cx="342900" cy="460375"/>
        </a:xfrm>
        <a:prstGeom prst="downArrow">
          <a:avLst>
            <a:gd name="adj1" fmla="val 50000"/>
            <a:gd name="adj2" fmla="val 30556"/>
          </a:avLst>
        </a:prstGeom>
        <a:solidFill>
          <a:srgbClr val="00B050"/>
        </a:solidFill>
        <a:ln w="9525">
          <a:solidFill>
            <a:srgbClr val="000000"/>
          </a:solidFill>
          <a:miter lim="800000"/>
          <a:headEnd/>
          <a:tailEnd/>
        </a:ln>
      </xdr:spPr>
    </xdr:sp>
    <xdr:clientData/>
  </xdr:twoCellAnchor>
  <xdr:twoCellAnchor>
    <xdr:from>
      <xdr:col>10</xdr:col>
      <xdr:colOff>444500</xdr:colOff>
      <xdr:row>115</xdr:row>
      <xdr:rowOff>63500</xdr:rowOff>
    </xdr:from>
    <xdr:to>
      <xdr:col>10</xdr:col>
      <xdr:colOff>787400</xdr:colOff>
      <xdr:row>115</xdr:row>
      <xdr:rowOff>523875</xdr:rowOff>
    </xdr:to>
    <xdr:sp macro="" textlink="">
      <xdr:nvSpPr>
        <xdr:cNvPr id="65" name="AutoShape 3">
          <a:extLst>
            <a:ext uri="{FF2B5EF4-FFF2-40B4-BE49-F238E27FC236}">
              <a16:creationId xmlns:a16="http://schemas.microsoft.com/office/drawing/2014/main" id="{B67044E8-ED9C-477E-A655-F9D54E8CEB66}"/>
            </a:ext>
          </a:extLst>
        </xdr:cNvPr>
        <xdr:cNvSpPr>
          <a:spLocks noChangeArrowheads="1"/>
        </xdr:cNvSpPr>
      </xdr:nvSpPr>
      <xdr:spPr bwMode="auto">
        <a:xfrm rot="10800000">
          <a:off x="17891125" y="93043375"/>
          <a:ext cx="342900" cy="460375"/>
        </a:xfrm>
        <a:prstGeom prst="downArrow">
          <a:avLst>
            <a:gd name="adj1" fmla="val 50000"/>
            <a:gd name="adj2" fmla="val 30556"/>
          </a:avLst>
        </a:prstGeom>
        <a:solidFill>
          <a:srgbClr val="00B050"/>
        </a:solidFill>
        <a:ln w="9525">
          <a:solidFill>
            <a:srgbClr val="000000"/>
          </a:solidFill>
          <a:miter lim="800000"/>
          <a:headEnd/>
          <a:tailEnd/>
        </a:ln>
      </xdr:spPr>
    </xdr:sp>
    <xdr:clientData/>
  </xdr:twoCellAnchor>
  <xdr:twoCellAnchor>
    <xdr:from>
      <xdr:col>10</xdr:col>
      <xdr:colOff>428625</xdr:colOff>
      <xdr:row>116</xdr:row>
      <xdr:rowOff>142875</xdr:rowOff>
    </xdr:from>
    <xdr:to>
      <xdr:col>10</xdr:col>
      <xdr:colOff>771525</xdr:colOff>
      <xdr:row>116</xdr:row>
      <xdr:rowOff>603250</xdr:rowOff>
    </xdr:to>
    <xdr:sp macro="" textlink="">
      <xdr:nvSpPr>
        <xdr:cNvPr id="70" name="AutoShape 3">
          <a:extLst>
            <a:ext uri="{FF2B5EF4-FFF2-40B4-BE49-F238E27FC236}">
              <a16:creationId xmlns:a16="http://schemas.microsoft.com/office/drawing/2014/main" id="{37BDA860-C786-4556-BD7F-2C0DC4D85896}"/>
            </a:ext>
          </a:extLst>
        </xdr:cNvPr>
        <xdr:cNvSpPr>
          <a:spLocks noChangeArrowheads="1"/>
        </xdr:cNvSpPr>
      </xdr:nvSpPr>
      <xdr:spPr bwMode="auto">
        <a:xfrm rot="10800000">
          <a:off x="17875250" y="93726000"/>
          <a:ext cx="342900" cy="460375"/>
        </a:xfrm>
        <a:prstGeom prst="downArrow">
          <a:avLst>
            <a:gd name="adj1" fmla="val 50000"/>
            <a:gd name="adj2" fmla="val 30556"/>
          </a:avLst>
        </a:prstGeom>
        <a:solidFill>
          <a:srgbClr val="00B050"/>
        </a:solidFill>
        <a:ln w="9525">
          <a:solidFill>
            <a:srgbClr val="000000"/>
          </a:solidFill>
          <a:miter lim="800000"/>
          <a:headEnd/>
          <a:tailEnd/>
        </a:ln>
      </xdr:spPr>
    </xdr:sp>
    <xdr:clientData/>
  </xdr:twoCellAnchor>
  <xdr:twoCellAnchor>
    <xdr:from>
      <xdr:col>10</xdr:col>
      <xdr:colOff>428625</xdr:colOff>
      <xdr:row>117</xdr:row>
      <xdr:rowOff>127000</xdr:rowOff>
    </xdr:from>
    <xdr:to>
      <xdr:col>10</xdr:col>
      <xdr:colOff>800101</xdr:colOff>
      <xdr:row>117</xdr:row>
      <xdr:rowOff>568325</xdr:rowOff>
    </xdr:to>
    <xdr:sp macro="" textlink="">
      <xdr:nvSpPr>
        <xdr:cNvPr id="73" name="AutoShape 4">
          <a:extLst>
            <a:ext uri="{FF2B5EF4-FFF2-40B4-BE49-F238E27FC236}">
              <a16:creationId xmlns:a16="http://schemas.microsoft.com/office/drawing/2014/main" id="{A86FC1A0-4756-4EC7-849E-3B2411118B8B}"/>
            </a:ext>
          </a:extLst>
        </xdr:cNvPr>
        <xdr:cNvSpPr>
          <a:spLocks noChangeArrowheads="1"/>
        </xdr:cNvSpPr>
      </xdr:nvSpPr>
      <xdr:spPr bwMode="auto">
        <a:xfrm rot="10800000">
          <a:off x="17875250" y="94472125"/>
          <a:ext cx="37147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428625</xdr:colOff>
      <xdr:row>125</xdr:row>
      <xdr:rowOff>158750</xdr:rowOff>
    </xdr:from>
    <xdr:to>
      <xdr:col>10</xdr:col>
      <xdr:colOff>768351</xdr:colOff>
      <xdr:row>125</xdr:row>
      <xdr:rowOff>600075</xdr:rowOff>
    </xdr:to>
    <xdr:sp macro="" textlink="">
      <xdr:nvSpPr>
        <xdr:cNvPr id="76" name="AutoShape 4">
          <a:extLst>
            <a:ext uri="{FF2B5EF4-FFF2-40B4-BE49-F238E27FC236}">
              <a16:creationId xmlns:a16="http://schemas.microsoft.com/office/drawing/2014/main" id="{9FFCF95D-B45A-4D92-8268-FDFD4188FF76}"/>
            </a:ext>
          </a:extLst>
        </xdr:cNvPr>
        <xdr:cNvSpPr>
          <a:spLocks noChangeArrowheads="1"/>
        </xdr:cNvSpPr>
      </xdr:nvSpPr>
      <xdr:spPr bwMode="auto">
        <a:xfrm rot="10800000">
          <a:off x="17875250" y="10048875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444500</xdr:colOff>
      <xdr:row>72</xdr:row>
      <xdr:rowOff>746125</xdr:rowOff>
    </xdr:from>
    <xdr:to>
      <xdr:col>10</xdr:col>
      <xdr:colOff>857250</xdr:colOff>
      <xdr:row>72</xdr:row>
      <xdr:rowOff>1428750</xdr:rowOff>
    </xdr:to>
    <xdr:sp macro="" textlink="">
      <xdr:nvSpPr>
        <xdr:cNvPr id="23" name="AutoShape 4">
          <a:extLst>
            <a:ext uri="{FF2B5EF4-FFF2-40B4-BE49-F238E27FC236}">
              <a16:creationId xmlns:a16="http://schemas.microsoft.com/office/drawing/2014/main" id="{BB0640E5-29BE-47FC-982E-E13F01025DB4}"/>
            </a:ext>
          </a:extLst>
        </xdr:cNvPr>
        <xdr:cNvSpPr>
          <a:spLocks noChangeArrowheads="1"/>
        </xdr:cNvSpPr>
      </xdr:nvSpPr>
      <xdr:spPr bwMode="auto">
        <a:xfrm>
          <a:off x="17891125" y="46053375"/>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384663</xdr:colOff>
      <xdr:row>79</xdr:row>
      <xdr:rowOff>274760</xdr:rowOff>
    </xdr:from>
    <xdr:to>
      <xdr:col>10</xdr:col>
      <xdr:colOff>968374</xdr:colOff>
      <xdr:row>79</xdr:row>
      <xdr:rowOff>984250</xdr:rowOff>
    </xdr:to>
    <xdr:sp macro="" textlink="">
      <xdr:nvSpPr>
        <xdr:cNvPr id="38" name="AutoShape 3">
          <a:extLst>
            <a:ext uri="{FF2B5EF4-FFF2-40B4-BE49-F238E27FC236}">
              <a16:creationId xmlns:a16="http://schemas.microsoft.com/office/drawing/2014/main" id="{BE3C03F2-D113-4EE1-9F69-8BBDE0F012D4}"/>
            </a:ext>
          </a:extLst>
        </xdr:cNvPr>
        <xdr:cNvSpPr>
          <a:spLocks noChangeArrowheads="1"/>
        </xdr:cNvSpPr>
      </xdr:nvSpPr>
      <xdr:spPr bwMode="auto">
        <a:xfrm>
          <a:off x="17831288" y="47899760"/>
          <a:ext cx="583711" cy="709490"/>
        </a:xfrm>
        <a:prstGeom prst="downArrow">
          <a:avLst>
            <a:gd name="adj1" fmla="val 28571"/>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381000</xdr:colOff>
      <xdr:row>81</xdr:row>
      <xdr:rowOff>301625</xdr:rowOff>
    </xdr:from>
    <xdr:to>
      <xdr:col>10</xdr:col>
      <xdr:colOff>917575</xdr:colOff>
      <xdr:row>81</xdr:row>
      <xdr:rowOff>730249</xdr:rowOff>
    </xdr:to>
    <xdr:sp macro="" textlink="">
      <xdr:nvSpPr>
        <xdr:cNvPr id="44" name="AutoShape 2">
          <a:extLst>
            <a:ext uri="{FF2B5EF4-FFF2-40B4-BE49-F238E27FC236}">
              <a16:creationId xmlns:a16="http://schemas.microsoft.com/office/drawing/2014/main" id="{4CBF1222-7AB6-4BDF-B5AF-313CF270F61D}"/>
            </a:ext>
          </a:extLst>
        </xdr:cNvPr>
        <xdr:cNvSpPr>
          <a:spLocks noChangeArrowheads="1"/>
        </xdr:cNvSpPr>
      </xdr:nvSpPr>
      <xdr:spPr bwMode="auto">
        <a:xfrm>
          <a:off x="17827625" y="58785125"/>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365125</xdr:colOff>
      <xdr:row>85</xdr:row>
      <xdr:rowOff>285750</xdr:rowOff>
    </xdr:from>
    <xdr:to>
      <xdr:col>10</xdr:col>
      <xdr:colOff>878009</xdr:colOff>
      <xdr:row>85</xdr:row>
      <xdr:rowOff>929299</xdr:rowOff>
    </xdr:to>
    <xdr:sp macro="" textlink="">
      <xdr:nvSpPr>
        <xdr:cNvPr id="47" name="AutoShape 3">
          <a:extLst>
            <a:ext uri="{FF2B5EF4-FFF2-40B4-BE49-F238E27FC236}">
              <a16:creationId xmlns:a16="http://schemas.microsoft.com/office/drawing/2014/main" id="{9A5FBBFC-6E77-46C3-8B9F-684C11DA7CF2}"/>
            </a:ext>
          </a:extLst>
        </xdr:cNvPr>
        <xdr:cNvSpPr>
          <a:spLocks noChangeArrowheads="1"/>
        </xdr:cNvSpPr>
      </xdr:nvSpPr>
      <xdr:spPr bwMode="auto">
        <a:xfrm>
          <a:off x="17811750" y="64817625"/>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476250</xdr:colOff>
      <xdr:row>87</xdr:row>
      <xdr:rowOff>222250</xdr:rowOff>
    </xdr:from>
    <xdr:to>
      <xdr:col>10</xdr:col>
      <xdr:colOff>889000</xdr:colOff>
      <xdr:row>87</xdr:row>
      <xdr:rowOff>904875</xdr:rowOff>
    </xdr:to>
    <xdr:sp macro="" textlink="">
      <xdr:nvSpPr>
        <xdr:cNvPr id="55" name="AutoShape 4">
          <a:extLst>
            <a:ext uri="{FF2B5EF4-FFF2-40B4-BE49-F238E27FC236}">
              <a16:creationId xmlns:a16="http://schemas.microsoft.com/office/drawing/2014/main" id="{DE5F2DF3-6775-40B1-A35E-0419CF2B8384}"/>
            </a:ext>
          </a:extLst>
        </xdr:cNvPr>
        <xdr:cNvSpPr>
          <a:spLocks noChangeArrowheads="1"/>
        </xdr:cNvSpPr>
      </xdr:nvSpPr>
      <xdr:spPr bwMode="auto">
        <a:xfrm>
          <a:off x="17922875" y="56292750"/>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333375</xdr:colOff>
      <xdr:row>53</xdr:row>
      <xdr:rowOff>238125</xdr:rowOff>
    </xdr:from>
    <xdr:to>
      <xdr:col>10</xdr:col>
      <xdr:colOff>869950</xdr:colOff>
      <xdr:row>53</xdr:row>
      <xdr:rowOff>666749</xdr:rowOff>
    </xdr:to>
    <xdr:sp macro="" textlink="">
      <xdr:nvSpPr>
        <xdr:cNvPr id="39" name="AutoShape 2">
          <a:extLst>
            <a:ext uri="{FF2B5EF4-FFF2-40B4-BE49-F238E27FC236}">
              <a16:creationId xmlns:a16="http://schemas.microsoft.com/office/drawing/2014/main" id="{1E028C2D-4427-41B9-99B4-9E5E0674F3C4}"/>
            </a:ext>
          </a:extLst>
        </xdr:cNvPr>
        <xdr:cNvSpPr>
          <a:spLocks noChangeArrowheads="1"/>
        </xdr:cNvSpPr>
      </xdr:nvSpPr>
      <xdr:spPr bwMode="auto">
        <a:xfrm>
          <a:off x="17780000" y="3032125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396875</xdr:colOff>
      <xdr:row>94</xdr:row>
      <xdr:rowOff>222250</xdr:rowOff>
    </xdr:from>
    <xdr:to>
      <xdr:col>10</xdr:col>
      <xdr:colOff>841375</xdr:colOff>
      <xdr:row>94</xdr:row>
      <xdr:rowOff>841375</xdr:rowOff>
    </xdr:to>
    <xdr:sp macro="" textlink="">
      <xdr:nvSpPr>
        <xdr:cNvPr id="46" name="AutoShape 4">
          <a:extLst>
            <a:ext uri="{FF2B5EF4-FFF2-40B4-BE49-F238E27FC236}">
              <a16:creationId xmlns:a16="http://schemas.microsoft.com/office/drawing/2014/main" id="{D4029890-C243-4282-A845-D14F994AC4C7}"/>
            </a:ext>
          </a:extLst>
        </xdr:cNvPr>
        <xdr:cNvSpPr>
          <a:spLocks noChangeArrowheads="1"/>
        </xdr:cNvSpPr>
      </xdr:nvSpPr>
      <xdr:spPr bwMode="auto">
        <a:xfrm>
          <a:off x="17843500" y="73183750"/>
          <a:ext cx="444500" cy="619125"/>
        </a:xfrm>
        <a:prstGeom prst="upArrow">
          <a:avLst>
            <a:gd name="adj1" fmla="val 50000"/>
            <a:gd name="adj2" fmla="val 31731"/>
          </a:avLst>
        </a:prstGeom>
        <a:solidFill>
          <a:srgbClr val="339966"/>
        </a:solidFill>
        <a:ln w="9525">
          <a:solidFill>
            <a:srgbClr val="000000"/>
          </a:solidFill>
          <a:miter lim="800000"/>
          <a:headEnd/>
          <a:tailEnd/>
        </a:ln>
      </xdr:spPr>
    </xdr:sp>
    <xdr:clientData/>
  </xdr:twoCellAnchor>
  <xdr:twoCellAnchor>
    <xdr:from>
      <xdr:col>10</xdr:col>
      <xdr:colOff>285750</xdr:colOff>
      <xdr:row>98</xdr:row>
      <xdr:rowOff>254000</xdr:rowOff>
    </xdr:from>
    <xdr:to>
      <xdr:col>10</xdr:col>
      <xdr:colOff>798634</xdr:colOff>
      <xdr:row>98</xdr:row>
      <xdr:rowOff>897549</xdr:rowOff>
    </xdr:to>
    <xdr:sp macro="" textlink="">
      <xdr:nvSpPr>
        <xdr:cNvPr id="31" name="AutoShape 3">
          <a:extLst>
            <a:ext uri="{FF2B5EF4-FFF2-40B4-BE49-F238E27FC236}">
              <a16:creationId xmlns:a16="http://schemas.microsoft.com/office/drawing/2014/main" id="{BC56624B-4C14-4B89-946F-115B5F806E19}"/>
            </a:ext>
          </a:extLst>
        </xdr:cNvPr>
        <xdr:cNvSpPr>
          <a:spLocks noChangeArrowheads="1"/>
        </xdr:cNvSpPr>
      </xdr:nvSpPr>
      <xdr:spPr bwMode="auto">
        <a:xfrm>
          <a:off x="17732375" y="78279625"/>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444500</xdr:colOff>
      <xdr:row>60</xdr:row>
      <xdr:rowOff>158750</xdr:rowOff>
    </xdr:from>
    <xdr:to>
      <xdr:col>10</xdr:col>
      <xdr:colOff>787400</xdr:colOff>
      <xdr:row>60</xdr:row>
      <xdr:rowOff>619125</xdr:rowOff>
    </xdr:to>
    <xdr:sp macro="" textlink="">
      <xdr:nvSpPr>
        <xdr:cNvPr id="24" name="AutoShape 3">
          <a:extLst>
            <a:ext uri="{FF2B5EF4-FFF2-40B4-BE49-F238E27FC236}">
              <a16:creationId xmlns:a16="http://schemas.microsoft.com/office/drawing/2014/main" id="{4844C0B1-15DD-4708-BDE4-8715008492A9}"/>
            </a:ext>
          </a:extLst>
        </xdr:cNvPr>
        <xdr:cNvSpPr>
          <a:spLocks noChangeArrowheads="1"/>
        </xdr:cNvSpPr>
      </xdr:nvSpPr>
      <xdr:spPr bwMode="auto">
        <a:xfrm>
          <a:off x="17891125" y="35734625"/>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444500</xdr:colOff>
      <xdr:row>57</xdr:row>
      <xdr:rowOff>317500</xdr:rowOff>
    </xdr:from>
    <xdr:to>
      <xdr:col>10</xdr:col>
      <xdr:colOff>787400</xdr:colOff>
      <xdr:row>57</xdr:row>
      <xdr:rowOff>777875</xdr:rowOff>
    </xdr:to>
    <xdr:sp macro="" textlink="">
      <xdr:nvSpPr>
        <xdr:cNvPr id="51" name="AutoShape 3">
          <a:extLst>
            <a:ext uri="{FF2B5EF4-FFF2-40B4-BE49-F238E27FC236}">
              <a16:creationId xmlns:a16="http://schemas.microsoft.com/office/drawing/2014/main" id="{0327B383-7494-4B55-AD04-70A3D24B9E95}"/>
            </a:ext>
          </a:extLst>
        </xdr:cNvPr>
        <xdr:cNvSpPr>
          <a:spLocks noChangeArrowheads="1"/>
        </xdr:cNvSpPr>
      </xdr:nvSpPr>
      <xdr:spPr bwMode="auto">
        <a:xfrm>
          <a:off x="17891125" y="33575625"/>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419100</xdr:colOff>
      <xdr:row>148</xdr:row>
      <xdr:rowOff>174623</xdr:rowOff>
    </xdr:from>
    <xdr:to>
      <xdr:col>10</xdr:col>
      <xdr:colOff>873125</xdr:colOff>
      <xdr:row>148</xdr:row>
      <xdr:rowOff>761999</xdr:rowOff>
    </xdr:to>
    <xdr:sp macro="" textlink="">
      <xdr:nvSpPr>
        <xdr:cNvPr id="42" name="AutoShape 4">
          <a:extLst>
            <a:ext uri="{FF2B5EF4-FFF2-40B4-BE49-F238E27FC236}">
              <a16:creationId xmlns:a16="http://schemas.microsoft.com/office/drawing/2014/main" id="{F6075889-2D29-48D7-82DE-E26662FE38F7}"/>
            </a:ext>
          </a:extLst>
        </xdr:cNvPr>
        <xdr:cNvSpPr>
          <a:spLocks noChangeArrowheads="1"/>
        </xdr:cNvSpPr>
      </xdr:nvSpPr>
      <xdr:spPr bwMode="auto">
        <a:xfrm rot="10800000">
          <a:off x="17887950" y="122342273"/>
          <a:ext cx="454025" cy="587376"/>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381000</xdr:colOff>
      <xdr:row>91</xdr:row>
      <xdr:rowOff>254000</xdr:rowOff>
    </xdr:from>
    <xdr:to>
      <xdr:col>10</xdr:col>
      <xdr:colOff>893884</xdr:colOff>
      <xdr:row>91</xdr:row>
      <xdr:rowOff>897549</xdr:rowOff>
    </xdr:to>
    <xdr:sp macro="" textlink="">
      <xdr:nvSpPr>
        <xdr:cNvPr id="21" name="AutoShape 3">
          <a:extLst>
            <a:ext uri="{FF2B5EF4-FFF2-40B4-BE49-F238E27FC236}">
              <a16:creationId xmlns:a16="http://schemas.microsoft.com/office/drawing/2014/main" id="{048E83AC-0C87-46E7-9987-FE44FDB75246}"/>
            </a:ext>
          </a:extLst>
        </xdr:cNvPr>
        <xdr:cNvSpPr>
          <a:spLocks noChangeArrowheads="1"/>
        </xdr:cNvSpPr>
      </xdr:nvSpPr>
      <xdr:spPr bwMode="auto">
        <a:xfrm>
          <a:off x="17827625" y="69373750"/>
          <a:ext cx="512884" cy="643549"/>
        </a:xfrm>
        <a:prstGeom prst="downArrow">
          <a:avLst>
            <a:gd name="adj1" fmla="val 50000"/>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412750</xdr:colOff>
      <xdr:row>76</xdr:row>
      <xdr:rowOff>349250</xdr:rowOff>
    </xdr:from>
    <xdr:to>
      <xdr:col>10</xdr:col>
      <xdr:colOff>825500</xdr:colOff>
      <xdr:row>76</xdr:row>
      <xdr:rowOff>1031875</xdr:rowOff>
    </xdr:to>
    <xdr:sp macro="" textlink="">
      <xdr:nvSpPr>
        <xdr:cNvPr id="2" name="AutoShape 4">
          <a:extLst>
            <a:ext uri="{FF2B5EF4-FFF2-40B4-BE49-F238E27FC236}">
              <a16:creationId xmlns:a16="http://schemas.microsoft.com/office/drawing/2014/main" id="{6897A4FF-1E84-456F-BAE7-59BFAFA9C6A7}"/>
            </a:ext>
          </a:extLst>
        </xdr:cNvPr>
        <xdr:cNvSpPr>
          <a:spLocks noChangeArrowheads="1"/>
        </xdr:cNvSpPr>
      </xdr:nvSpPr>
      <xdr:spPr bwMode="auto">
        <a:xfrm>
          <a:off x="17881600" y="50946050"/>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384663</xdr:colOff>
      <xdr:row>80</xdr:row>
      <xdr:rowOff>274760</xdr:rowOff>
    </xdr:from>
    <xdr:to>
      <xdr:col>10</xdr:col>
      <xdr:colOff>968374</xdr:colOff>
      <xdr:row>80</xdr:row>
      <xdr:rowOff>984250</xdr:rowOff>
    </xdr:to>
    <xdr:sp macro="" textlink="">
      <xdr:nvSpPr>
        <xdr:cNvPr id="43" name="AutoShape 3">
          <a:extLst>
            <a:ext uri="{FF2B5EF4-FFF2-40B4-BE49-F238E27FC236}">
              <a16:creationId xmlns:a16="http://schemas.microsoft.com/office/drawing/2014/main" id="{A4E3EADE-076B-4674-82E1-954CB2776D1C}"/>
            </a:ext>
          </a:extLst>
        </xdr:cNvPr>
        <xdr:cNvSpPr>
          <a:spLocks noChangeArrowheads="1"/>
        </xdr:cNvSpPr>
      </xdr:nvSpPr>
      <xdr:spPr bwMode="auto">
        <a:xfrm>
          <a:off x="17853513" y="55672160"/>
          <a:ext cx="583711" cy="709490"/>
        </a:xfrm>
        <a:prstGeom prst="downArrow">
          <a:avLst>
            <a:gd name="adj1" fmla="val 28571"/>
            <a:gd name="adj2" fmla="val 30556"/>
          </a:avLst>
        </a:prstGeom>
        <a:solidFill>
          <a:srgbClr val="FF0000"/>
        </a:solidFill>
        <a:ln w="9525">
          <a:solidFill>
            <a:srgbClr val="000000"/>
          </a:solidFill>
          <a:miter lim="800000"/>
          <a:headEnd/>
          <a:tailEnd/>
        </a:ln>
      </xdr:spPr>
      <xdr:txBody>
        <a:bodyPr/>
        <a:lstStyle/>
        <a:p>
          <a:endParaRPr lang="en-GB"/>
        </a:p>
      </xdr:txBody>
    </xdr:sp>
    <xdr:clientData/>
  </xdr:twoCellAnchor>
  <xdr:twoCellAnchor>
    <xdr:from>
      <xdr:col>10</xdr:col>
      <xdr:colOff>476250</xdr:colOff>
      <xdr:row>54</xdr:row>
      <xdr:rowOff>95250</xdr:rowOff>
    </xdr:from>
    <xdr:to>
      <xdr:col>10</xdr:col>
      <xdr:colOff>819150</xdr:colOff>
      <xdr:row>54</xdr:row>
      <xdr:rowOff>555625</xdr:rowOff>
    </xdr:to>
    <xdr:sp macro="" textlink="">
      <xdr:nvSpPr>
        <xdr:cNvPr id="35" name="AutoShape 3">
          <a:extLst>
            <a:ext uri="{FF2B5EF4-FFF2-40B4-BE49-F238E27FC236}">
              <a16:creationId xmlns:a16="http://schemas.microsoft.com/office/drawing/2014/main" id="{D0072528-A9B5-4040-AD2D-BB1E4548F87A}"/>
            </a:ext>
          </a:extLst>
        </xdr:cNvPr>
        <xdr:cNvSpPr>
          <a:spLocks noChangeArrowheads="1"/>
        </xdr:cNvSpPr>
      </xdr:nvSpPr>
      <xdr:spPr bwMode="auto">
        <a:xfrm>
          <a:off x="17945100" y="3114675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438150</xdr:colOff>
      <xdr:row>90</xdr:row>
      <xdr:rowOff>285750</xdr:rowOff>
    </xdr:from>
    <xdr:to>
      <xdr:col>10</xdr:col>
      <xdr:colOff>850900</xdr:colOff>
      <xdr:row>90</xdr:row>
      <xdr:rowOff>968375</xdr:rowOff>
    </xdr:to>
    <xdr:sp macro="" textlink="">
      <xdr:nvSpPr>
        <xdr:cNvPr id="53" name="AutoShape 4">
          <a:extLst>
            <a:ext uri="{FF2B5EF4-FFF2-40B4-BE49-F238E27FC236}">
              <a16:creationId xmlns:a16="http://schemas.microsoft.com/office/drawing/2014/main" id="{38BB5016-A25B-4FCC-ADCF-9718DE1DD4FF}"/>
            </a:ext>
          </a:extLst>
        </xdr:cNvPr>
        <xdr:cNvSpPr>
          <a:spLocks noChangeArrowheads="1"/>
        </xdr:cNvSpPr>
      </xdr:nvSpPr>
      <xdr:spPr bwMode="auto">
        <a:xfrm>
          <a:off x="17907000" y="68541900"/>
          <a:ext cx="412750" cy="682625"/>
        </a:xfrm>
        <a:prstGeom prst="upArrow">
          <a:avLst>
            <a:gd name="adj1" fmla="val 50000"/>
            <a:gd name="adj2" fmla="val 48239"/>
          </a:avLst>
        </a:prstGeom>
        <a:solidFill>
          <a:srgbClr val="339966"/>
        </a:solidFill>
        <a:ln w="9525">
          <a:solidFill>
            <a:srgbClr val="000000"/>
          </a:solidFill>
          <a:miter lim="800000"/>
          <a:headEnd/>
          <a:tailEnd/>
        </a:ln>
      </xdr:spPr>
      <xdr:txBody>
        <a:bodyPr/>
        <a:lstStyle/>
        <a:p>
          <a:endParaRPr lang="en-GB"/>
        </a:p>
      </xdr:txBody>
    </xdr:sp>
    <xdr:clientData/>
  </xdr:twoCellAnchor>
  <xdr:twoCellAnchor>
    <xdr:from>
      <xdr:col>10</xdr:col>
      <xdr:colOff>438150</xdr:colOff>
      <xdr:row>105</xdr:row>
      <xdr:rowOff>95250</xdr:rowOff>
    </xdr:from>
    <xdr:to>
      <xdr:col>10</xdr:col>
      <xdr:colOff>809626</xdr:colOff>
      <xdr:row>105</xdr:row>
      <xdr:rowOff>555625</xdr:rowOff>
    </xdr:to>
    <xdr:sp macro="" textlink="">
      <xdr:nvSpPr>
        <xdr:cNvPr id="60" name="AutoShape 4">
          <a:extLst>
            <a:ext uri="{FF2B5EF4-FFF2-40B4-BE49-F238E27FC236}">
              <a16:creationId xmlns:a16="http://schemas.microsoft.com/office/drawing/2014/main" id="{0ED47222-3893-43D8-955F-E3B13B9F3DC3}"/>
            </a:ext>
          </a:extLst>
        </xdr:cNvPr>
        <xdr:cNvSpPr>
          <a:spLocks noChangeArrowheads="1"/>
        </xdr:cNvSpPr>
      </xdr:nvSpPr>
      <xdr:spPr bwMode="auto">
        <a:xfrm>
          <a:off x="17907000" y="86220300"/>
          <a:ext cx="371476" cy="460375"/>
        </a:xfrm>
        <a:prstGeom prst="upArrow">
          <a:avLst>
            <a:gd name="adj1" fmla="val 50000"/>
            <a:gd name="adj2" fmla="val 31731"/>
          </a:avLst>
        </a:prstGeom>
        <a:solidFill>
          <a:srgbClr val="339966"/>
        </a:solidFill>
        <a:ln w="9525">
          <a:solidFill>
            <a:srgbClr val="000000"/>
          </a:solidFill>
          <a:miter lim="800000"/>
          <a:headEnd/>
          <a:tailEnd/>
        </a:ln>
      </xdr:spPr>
    </xdr:sp>
    <xdr:clientData/>
  </xdr:twoCellAnchor>
  <xdr:twoCellAnchor>
    <xdr:from>
      <xdr:col>10</xdr:col>
      <xdr:colOff>419100</xdr:colOff>
      <xdr:row>108</xdr:row>
      <xdr:rowOff>304800</xdr:rowOff>
    </xdr:from>
    <xdr:to>
      <xdr:col>10</xdr:col>
      <xdr:colOff>790576</xdr:colOff>
      <xdr:row>108</xdr:row>
      <xdr:rowOff>765175</xdr:rowOff>
    </xdr:to>
    <xdr:sp macro="" textlink="">
      <xdr:nvSpPr>
        <xdr:cNvPr id="61" name="AutoShape 4">
          <a:extLst>
            <a:ext uri="{FF2B5EF4-FFF2-40B4-BE49-F238E27FC236}">
              <a16:creationId xmlns:a16="http://schemas.microsoft.com/office/drawing/2014/main" id="{5E127688-52AA-48B3-B1A8-2AB3884DC0F4}"/>
            </a:ext>
          </a:extLst>
        </xdr:cNvPr>
        <xdr:cNvSpPr>
          <a:spLocks noChangeArrowheads="1"/>
        </xdr:cNvSpPr>
      </xdr:nvSpPr>
      <xdr:spPr bwMode="auto">
        <a:xfrm>
          <a:off x="17887950" y="89782650"/>
          <a:ext cx="371476" cy="460375"/>
        </a:xfrm>
        <a:prstGeom prst="upArrow">
          <a:avLst>
            <a:gd name="adj1" fmla="val 50000"/>
            <a:gd name="adj2" fmla="val 31731"/>
          </a:avLst>
        </a:prstGeom>
        <a:solidFill>
          <a:srgbClr val="339966"/>
        </a:solidFill>
        <a:ln w="9525">
          <a:solidFill>
            <a:srgbClr val="000000"/>
          </a:solidFill>
          <a:miter lim="800000"/>
          <a:headEnd/>
          <a:tailEnd/>
        </a:ln>
      </xdr:spPr>
    </xdr:sp>
    <xdr:clientData/>
  </xdr:twoCellAnchor>
  <xdr:twoCellAnchor>
    <xdr:from>
      <xdr:col>10</xdr:col>
      <xdr:colOff>419100</xdr:colOff>
      <xdr:row>121</xdr:row>
      <xdr:rowOff>190500</xdr:rowOff>
    </xdr:from>
    <xdr:to>
      <xdr:col>10</xdr:col>
      <xdr:colOff>758826</xdr:colOff>
      <xdr:row>121</xdr:row>
      <xdr:rowOff>631825</xdr:rowOff>
    </xdr:to>
    <xdr:sp macro="" textlink="">
      <xdr:nvSpPr>
        <xdr:cNvPr id="63" name="AutoShape 4">
          <a:extLst>
            <a:ext uri="{FF2B5EF4-FFF2-40B4-BE49-F238E27FC236}">
              <a16:creationId xmlns:a16="http://schemas.microsoft.com/office/drawing/2014/main" id="{1186CAA0-2E9F-4EDA-ABB1-8702541FF049}"/>
            </a:ext>
          </a:extLst>
        </xdr:cNvPr>
        <xdr:cNvSpPr>
          <a:spLocks noChangeArrowheads="1"/>
        </xdr:cNvSpPr>
      </xdr:nvSpPr>
      <xdr:spPr bwMode="auto">
        <a:xfrm rot="10800000">
          <a:off x="17887950" y="9921240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438150</xdr:colOff>
      <xdr:row>122</xdr:row>
      <xdr:rowOff>247650</xdr:rowOff>
    </xdr:from>
    <xdr:to>
      <xdr:col>10</xdr:col>
      <xdr:colOff>777876</xdr:colOff>
      <xdr:row>122</xdr:row>
      <xdr:rowOff>688975</xdr:rowOff>
    </xdr:to>
    <xdr:sp macro="" textlink="">
      <xdr:nvSpPr>
        <xdr:cNvPr id="64" name="AutoShape 4">
          <a:extLst>
            <a:ext uri="{FF2B5EF4-FFF2-40B4-BE49-F238E27FC236}">
              <a16:creationId xmlns:a16="http://schemas.microsoft.com/office/drawing/2014/main" id="{037BB9F9-CCB6-444C-9D4A-2BB0075D5FF5}"/>
            </a:ext>
          </a:extLst>
        </xdr:cNvPr>
        <xdr:cNvSpPr>
          <a:spLocks noChangeArrowheads="1"/>
        </xdr:cNvSpPr>
      </xdr:nvSpPr>
      <xdr:spPr bwMode="auto">
        <a:xfrm rot="10800000">
          <a:off x="17907000" y="10003155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400050</xdr:colOff>
      <xdr:row>123</xdr:row>
      <xdr:rowOff>247650</xdr:rowOff>
    </xdr:from>
    <xdr:to>
      <xdr:col>10</xdr:col>
      <xdr:colOff>739776</xdr:colOff>
      <xdr:row>123</xdr:row>
      <xdr:rowOff>688975</xdr:rowOff>
    </xdr:to>
    <xdr:sp macro="" textlink="">
      <xdr:nvSpPr>
        <xdr:cNvPr id="69" name="AutoShape 4">
          <a:extLst>
            <a:ext uri="{FF2B5EF4-FFF2-40B4-BE49-F238E27FC236}">
              <a16:creationId xmlns:a16="http://schemas.microsoft.com/office/drawing/2014/main" id="{148F74A0-660A-4EAE-A053-89FD39DFE781}"/>
            </a:ext>
          </a:extLst>
        </xdr:cNvPr>
        <xdr:cNvSpPr>
          <a:spLocks noChangeArrowheads="1"/>
        </xdr:cNvSpPr>
      </xdr:nvSpPr>
      <xdr:spPr bwMode="auto">
        <a:xfrm rot="10800000">
          <a:off x="17868900" y="10079355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400050</xdr:colOff>
      <xdr:row>124</xdr:row>
      <xdr:rowOff>114300</xdr:rowOff>
    </xdr:from>
    <xdr:to>
      <xdr:col>10</xdr:col>
      <xdr:colOff>739776</xdr:colOff>
      <xdr:row>124</xdr:row>
      <xdr:rowOff>555625</xdr:rowOff>
    </xdr:to>
    <xdr:sp macro="" textlink="">
      <xdr:nvSpPr>
        <xdr:cNvPr id="74" name="AutoShape 4">
          <a:extLst>
            <a:ext uri="{FF2B5EF4-FFF2-40B4-BE49-F238E27FC236}">
              <a16:creationId xmlns:a16="http://schemas.microsoft.com/office/drawing/2014/main" id="{A4994F16-E07E-41C8-B48A-88BDDE7DE925}"/>
            </a:ext>
          </a:extLst>
        </xdr:cNvPr>
        <xdr:cNvSpPr>
          <a:spLocks noChangeArrowheads="1"/>
        </xdr:cNvSpPr>
      </xdr:nvSpPr>
      <xdr:spPr bwMode="auto">
        <a:xfrm rot="10800000">
          <a:off x="17868900" y="10142220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381000</xdr:colOff>
      <xdr:row>126</xdr:row>
      <xdr:rowOff>190500</xdr:rowOff>
    </xdr:from>
    <xdr:to>
      <xdr:col>10</xdr:col>
      <xdr:colOff>720726</xdr:colOff>
      <xdr:row>126</xdr:row>
      <xdr:rowOff>631825</xdr:rowOff>
    </xdr:to>
    <xdr:sp macro="" textlink="">
      <xdr:nvSpPr>
        <xdr:cNvPr id="84" name="AutoShape 4">
          <a:extLst>
            <a:ext uri="{FF2B5EF4-FFF2-40B4-BE49-F238E27FC236}">
              <a16:creationId xmlns:a16="http://schemas.microsoft.com/office/drawing/2014/main" id="{398739A1-9362-4DF1-BDB7-3CD6594F4618}"/>
            </a:ext>
          </a:extLst>
        </xdr:cNvPr>
        <xdr:cNvSpPr>
          <a:spLocks noChangeArrowheads="1"/>
        </xdr:cNvSpPr>
      </xdr:nvSpPr>
      <xdr:spPr bwMode="auto">
        <a:xfrm rot="10800000">
          <a:off x="17849850" y="102908100"/>
          <a:ext cx="33972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342900</xdr:colOff>
      <xdr:row>128</xdr:row>
      <xdr:rowOff>76200</xdr:rowOff>
    </xdr:from>
    <xdr:to>
      <xdr:col>10</xdr:col>
      <xdr:colOff>685800</xdr:colOff>
      <xdr:row>128</xdr:row>
      <xdr:rowOff>536575</xdr:rowOff>
    </xdr:to>
    <xdr:sp macro="" textlink="">
      <xdr:nvSpPr>
        <xdr:cNvPr id="87" name="AutoShape 3">
          <a:extLst>
            <a:ext uri="{FF2B5EF4-FFF2-40B4-BE49-F238E27FC236}">
              <a16:creationId xmlns:a16="http://schemas.microsoft.com/office/drawing/2014/main" id="{44810B08-1C60-44E3-BB95-6C595187D722}"/>
            </a:ext>
          </a:extLst>
        </xdr:cNvPr>
        <xdr:cNvSpPr>
          <a:spLocks noChangeArrowheads="1"/>
        </xdr:cNvSpPr>
      </xdr:nvSpPr>
      <xdr:spPr bwMode="auto">
        <a:xfrm rot="10800000">
          <a:off x="17811750" y="104317800"/>
          <a:ext cx="342900" cy="460375"/>
        </a:xfrm>
        <a:prstGeom prst="downArrow">
          <a:avLst>
            <a:gd name="adj1" fmla="val 50000"/>
            <a:gd name="adj2" fmla="val 30556"/>
          </a:avLst>
        </a:prstGeom>
        <a:solidFill>
          <a:srgbClr val="00B050"/>
        </a:solidFill>
        <a:ln w="9525">
          <a:solidFill>
            <a:srgbClr val="000000"/>
          </a:solidFill>
          <a:miter lim="800000"/>
          <a:headEnd/>
          <a:tailEnd/>
        </a:ln>
      </xdr:spPr>
    </xdr:sp>
    <xdr:clientData/>
  </xdr:twoCellAnchor>
  <xdr:twoCellAnchor>
    <xdr:from>
      <xdr:col>10</xdr:col>
      <xdr:colOff>361950</xdr:colOff>
      <xdr:row>137</xdr:row>
      <xdr:rowOff>152400</xdr:rowOff>
    </xdr:from>
    <xdr:to>
      <xdr:col>10</xdr:col>
      <xdr:colOff>836979</xdr:colOff>
      <xdr:row>137</xdr:row>
      <xdr:rowOff>762977</xdr:rowOff>
    </xdr:to>
    <xdr:sp macro="" textlink="">
      <xdr:nvSpPr>
        <xdr:cNvPr id="88" name="AutoShape 4">
          <a:extLst>
            <a:ext uri="{FF2B5EF4-FFF2-40B4-BE49-F238E27FC236}">
              <a16:creationId xmlns:a16="http://schemas.microsoft.com/office/drawing/2014/main" id="{2AD430D6-46FA-4558-9CD0-FC7132280B7F}"/>
            </a:ext>
          </a:extLst>
        </xdr:cNvPr>
        <xdr:cNvSpPr>
          <a:spLocks noChangeArrowheads="1"/>
        </xdr:cNvSpPr>
      </xdr:nvSpPr>
      <xdr:spPr bwMode="auto">
        <a:xfrm rot="10800000">
          <a:off x="17830800" y="111671100"/>
          <a:ext cx="475029" cy="610577"/>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361950</xdr:colOff>
      <xdr:row>5</xdr:row>
      <xdr:rowOff>400050</xdr:rowOff>
    </xdr:from>
    <xdr:to>
      <xdr:col>10</xdr:col>
      <xdr:colOff>898525</xdr:colOff>
      <xdr:row>5</xdr:row>
      <xdr:rowOff>828674</xdr:rowOff>
    </xdr:to>
    <xdr:sp macro="" textlink="">
      <xdr:nvSpPr>
        <xdr:cNvPr id="90" name="AutoShape 2">
          <a:extLst>
            <a:ext uri="{FF2B5EF4-FFF2-40B4-BE49-F238E27FC236}">
              <a16:creationId xmlns:a16="http://schemas.microsoft.com/office/drawing/2014/main" id="{EACBDF29-A2CC-4AB7-8861-19BA82AF134D}"/>
            </a:ext>
          </a:extLst>
        </xdr:cNvPr>
        <xdr:cNvSpPr>
          <a:spLocks noChangeArrowheads="1"/>
        </xdr:cNvSpPr>
      </xdr:nvSpPr>
      <xdr:spPr bwMode="auto">
        <a:xfrm>
          <a:off x="17830800" y="367665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361950</xdr:colOff>
      <xdr:row>6</xdr:row>
      <xdr:rowOff>438150</xdr:rowOff>
    </xdr:from>
    <xdr:to>
      <xdr:col>10</xdr:col>
      <xdr:colOff>898525</xdr:colOff>
      <xdr:row>6</xdr:row>
      <xdr:rowOff>866774</xdr:rowOff>
    </xdr:to>
    <xdr:sp macro="" textlink="">
      <xdr:nvSpPr>
        <xdr:cNvPr id="91" name="AutoShape 2">
          <a:extLst>
            <a:ext uri="{FF2B5EF4-FFF2-40B4-BE49-F238E27FC236}">
              <a16:creationId xmlns:a16="http://schemas.microsoft.com/office/drawing/2014/main" id="{13F49402-8E27-4077-89B7-90F4ACD74233}"/>
            </a:ext>
          </a:extLst>
        </xdr:cNvPr>
        <xdr:cNvSpPr>
          <a:spLocks noChangeArrowheads="1"/>
        </xdr:cNvSpPr>
      </xdr:nvSpPr>
      <xdr:spPr bwMode="auto">
        <a:xfrm>
          <a:off x="17830800" y="4991100"/>
          <a:ext cx="536575" cy="428624"/>
        </a:xfrm>
        <a:prstGeom prst="leftRight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10</xdr:col>
      <xdr:colOff>438150</xdr:colOff>
      <xdr:row>8</xdr:row>
      <xdr:rowOff>323850</xdr:rowOff>
    </xdr:from>
    <xdr:to>
      <xdr:col>10</xdr:col>
      <xdr:colOff>841131</xdr:colOff>
      <xdr:row>8</xdr:row>
      <xdr:rowOff>964956</xdr:rowOff>
    </xdr:to>
    <xdr:sp macro="" textlink="">
      <xdr:nvSpPr>
        <xdr:cNvPr id="92" name="AutoShape 3">
          <a:extLst>
            <a:ext uri="{FF2B5EF4-FFF2-40B4-BE49-F238E27FC236}">
              <a16:creationId xmlns:a16="http://schemas.microsoft.com/office/drawing/2014/main" id="{D57D9ECD-4362-4AD9-A322-2B91D0803422}"/>
            </a:ext>
          </a:extLst>
        </xdr:cNvPr>
        <xdr:cNvSpPr>
          <a:spLocks noChangeArrowheads="1"/>
        </xdr:cNvSpPr>
      </xdr:nvSpPr>
      <xdr:spPr bwMode="auto">
        <a:xfrm>
          <a:off x="17907000" y="7429500"/>
          <a:ext cx="402981" cy="641106"/>
        </a:xfrm>
        <a:prstGeom prst="downArrow">
          <a:avLst>
            <a:gd name="adj1" fmla="val 57879"/>
            <a:gd name="adj2" fmla="val 30556"/>
          </a:avLst>
        </a:prstGeom>
        <a:solidFill>
          <a:srgbClr val="FF0000"/>
        </a:solidFill>
        <a:ln w="9525">
          <a:solidFill>
            <a:srgbClr val="000000"/>
          </a:solidFill>
          <a:miter lim="800000"/>
          <a:headEnd/>
          <a:tailEnd/>
        </a:ln>
      </xdr:spPr>
    </xdr:sp>
    <xdr:clientData/>
  </xdr:twoCellAnchor>
  <xdr:twoCellAnchor>
    <xdr:from>
      <xdr:col>10</xdr:col>
      <xdr:colOff>400050</xdr:colOff>
      <xdr:row>136</xdr:row>
      <xdr:rowOff>114300</xdr:rowOff>
    </xdr:from>
    <xdr:to>
      <xdr:col>10</xdr:col>
      <xdr:colOff>875079</xdr:colOff>
      <xdr:row>136</xdr:row>
      <xdr:rowOff>724877</xdr:rowOff>
    </xdr:to>
    <xdr:sp macro="" textlink="">
      <xdr:nvSpPr>
        <xdr:cNvPr id="93" name="AutoShape 4">
          <a:extLst>
            <a:ext uri="{FF2B5EF4-FFF2-40B4-BE49-F238E27FC236}">
              <a16:creationId xmlns:a16="http://schemas.microsoft.com/office/drawing/2014/main" id="{FC1A5419-8DBF-4F2F-92F4-1E475FA12721}"/>
            </a:ext>
          </a:extLst>
        </xdr:cNvPr>
        <xdr:cNvSpPr>
          <a:spLocks noChangeArrowheads="1"/>
        </xdr:cNvSpPr>
      </xdr:nvSpPr>
      <xdr:spPr bwMode="auto">
        <a:xfrm rot="10800000">
          <a:off x="17868900" y="110737650"/>
          <a:ext cx="475029" cy="610577"/>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419099</xdr:colOff>
      <xdr:row>142</xdr:row>
      <xdr:rowOff>171449</xdr:rowOff>
    </xdr:from>
    <xdr:to>
      <xdr:col>10</xdr:col>
      <xdr:colOff>817928</xdr:colOff>
      <xdr:row>142</xdr:row>
      <xdr:rowOff>782026</xdr:rowOff>
    </xdr:to>
    <xdr:sp macro="" textlink="">
      <xdr:nvSpPr>
        <xdr:cNvPr id="96" name="AutoShape 4">
          <a:extLst>
            <a:ext uri="{FF2B5EF4-FFF2-40B4-BE49-F238E27FC236}">
              <a16:creationId xmlns:a16="http://schemas.microsoft.com/office/drawing/2014/main" id="{D3DB524E-F7EC-42B4-92D9-1B151303C1AF}"/>
            </a:ext>
          </a:extLst>
        </xdr:cNvPr>
        <xdr:cNvSpPr>
          <a:spLocks noChangeArrowheads="1"/>
        </xdr:cNvSpPr>
      </xdr:nvSpPr>
      <xdr:spPr bwMode="auto">
        <a:xfrm rot="10800000">
          <a:off x="17887949" y="116966999"/>
          <a:ext cx="398829" cy="610577"/>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400049</xdr:colOff>
      <xdr:row>144</xdr:row>
      <xdr:rowOff>190499</xdr:rowOff>
    </xdr:from>
    <xdr:to>
      <xdr:col>10</xdr:col>
      <xdr:colOff>875078</xdr:colOff>
      <xdr:row>144</xdr:row>
      <xdr:rowOff>762976</xdr:rowOff>
    </xdr:to>
    <xdr:sp macro="" textlink="">
      <xdr:nvSpPr>
        <xdr:cNvPr id="97" name="AutoShape 4">
          <a:extLst>
            <a:ext uri="{FF2B5EF4-FFF2-40B4-BE49-F238E27FC236}">
              <a16:creationId xmlns:a16="http://schemas.microsoft.com/office/drawing/2014/main" id="{958A8EA4-ECFE-4201-809A-435A6B04113E}"/>
            </a:ext>
          </a:extLst>
        </xdr:cNvPr>
        <xdr:cNvSpPr>
          <a:spLocks noChangeArrowheads="1"/>
        </xdr:cNvSpPr>
      </xdr:nvSpPr>
      <xdr:spPr bwMode="auto">
        <a:xfrm rot="10800000">
          <a:off x="17868899" y="118776749"/>
          <a:ext cx="475029" cy="572477"/>
        </a:xfrm>
        <a:prstGeom prst="upArrow">
          <a:avLst>
            <a:gd name="adj1" fmla="val 41980"/>
            <a:gd name="adj2" fmla="val 31731"/>
          </a:avLst>
        </a:prstGeom>
        <a:solidFill>
          <a:srgbClr val="FF0000"/>
        </a:solidFill>
        <a:ln w="9525">
          <a:solidFill>
            <a:srgbClr val="000000"/>
          </a:solidFill>
          <a:miter lim="800000"/>
          <a:headEnd/>
          <a:tailEnd/>
        </a:ln>
      </xdr:spPr>
    </xdr:sp>
    <xdr:clientData/>
  </xdr:twoCellAnchor>
  <xdr:twoCellAnchor>
    <xdr:from>
      <xdr:col>10</xdr:col>
      <xdr:colOff>468630</xdr:colOff>
      <xdr:row>9</xdr:row>
      <xdr:rowOff>293370</xdr:rowOff>
    </xdr:from>
    <xdr:to>
      <xdr:col>10</xdr:col>
      <xdr:colOff>871611</xdr:colOff>
      <xdr:row>9</xdr:row>
      <xdr:rowOff>934476</xdr:rowOff>
    </xdr:to>
    <xdr:sp macro="" textlink="">
      <xdr:nvSpPr>
        <xdr:cNvPr id="99" name="AutoShape 3">
          <a:extLst>
            <a:ext uri="{FF2B5EF4-FFF2-40B4-BE49-F238E27FC236}">
              <a16:creationId xmlns:a16="http://schemas.microsoft.com/office/drawing/2014/main" id="{9469D0AB-3734-4E50-86F7-84070D0B3925}"/>
            </a:ext>
          </a:extLst>
        </xdr:cNvPr>
        <xdr:cNvSpPr>
          <a:spLocks noChangeArrowheads="1"/>
        </xdr:cNvSpPr>
      </xdr:nvSpPr>
      <xdr:spPr bwMode="auto">
        <a:xfrm>
          <a:off x="18436590" y="8599170"/>
          <a:ext cx="402981" cy="641106"/>
        </a:xfrm>
        <a:prstGeom prst="downArrow">
          <a:avLst>
            <a:gd name="adj1" fmla="val 57879"/>
            <a:gd name="adj2" fmla="val 30556"/>
          </a:avLst>
        </a:prstGeom>
        <a:solidFill>
          <a:srgbClr val="FF0000"/>
        </a:solidFill>
        <a:ln w="9525">
          <a:solidFill>
            <a:srgbClr val="000000"/>
          </a:solidFill>
          <a:miter lim="800000"/>
          <a:headEnd/>
          <a:tailEnd/>
        </a:ln>
      </xdr:spPr>
    </xdr:sp>
    <xdr:clientData/>
  </xdr:twoCellAnchor>
  <xdr:twoCellAnchor>
    <xdr:from>
      <xdr:col>10</xdr:col>
      <xdr:colOff>457200</xdr:colOff>
      <xdr:row>55</xdr:row>
      <xdr:rowOff>243840</xdr:rowOff>
    </xdr:from>
    <xdr:to>
      <xdr:col>10</xdr:col>
      <xdr:colOff>800100</xdr:colOff>
      <xdr:row>55</xdr:row>
      <xdr:rowOff>704215</xdr:rowOff>
    </xdr:to>
    <xdr:sp macro="" textlink="">
      <xdr:nvSpPr>
        <xdr:cNvPr id="4" name="AutoShape 3">
          <a:extLst>
            <a:ext uri="{FF2B5EF4-FFF2-40B4-BE49-F238E27FC236}">
              <a16:creationId xmlns:a16="http://schemas.microsoft.com/office/drawing/2014/main" id="{03B7C8CC-1F09-463A-8D2D-4E9E83A07AD6}"/>
            </a:ext>
          </a:extLst>
        </xdr:cNvPr>
        <xdr:cNvSpPr>
          <a:spLocks noChangeArrowheads="1"/>
        </xdr:cNvSpPr>
      </xdr:nvSpPr>
      <xdr:spPr bwMode="auto">
        <a:xfrm>
          <a:off x="18425160" y="3186684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457200</xdr:colOff>
      <xdr:row>56</xdr:row>
      <xdr:rowOff>137160</xdr:rowOff>
    </xdr:from>
    <xdr:to>
      <xdr:col>10</xdr:col>
      <xdr:colOff>800100</xdr:colOff>
      <xdr:row>56</xdr:row>
      <xdr:rowOff>597535</xdr:rowOff>
    </xdr:to>
    <xdr:sp macro="" textlink="">
      <xdr:nvSpPr>
        <xdr:cNvPr id="7" name="AutoShape 3">
          <a:extLst>
            <a:ext uri="{FF2B5EF4-FFF2-40B4-BE49-F238E27FC236}">
              <a16:creationId xmlns:a16="http://schemas.microsoft.com/office/drawing/2014/main" id="{E2221781-6EC4-4ECD-9BC1-C626066AA366}"/>
            </a:ext>
          </a:extLst>
        </xdr:cNvPr>
        <xdr:cNvSpPr>
          <a:spLocks noChangeArrowheads="1"/>
        </xdr:cNvSpPr>
      </xdr:nvSpPr>
      <xdr:spPr bwMode="auto">
        <a:xfrm>
          <a:off x="18425160" y="3264408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426720</xdr:colOff>
      <xdr:row>106</xdr:row>
      <xdr:rowOff>304800</xdr:rowOff>
    </xdr:from>
    <xdr:to>
      <xdr:col>10</xdr:col>
      <xdr:colOff>798196</xdr:colOff>
      <xdr:row>106</xdr:row>
      <xdr:rowOff>746125</xdr:rowOff>
    </xdr:to>
    <xdr:sp macro="" textlink="">
      <xdr:nvSpPr>
        <xdr:cNvPr id="12" name="AutoShape 4">
          <a:extLst>
            <a:ext uri="{FF2B5EF4-FFF2-40B4-BE49-F238E27FC236}">
              <a16:creationId xmlns:a16="http://schemas.microsoft.com/office/drawing/2014/main" id="{986CE13B-4421-45F1-AE53-F76A37F1B872}"/>
            </a:ext>
          </a:extLst>
        </xdr:cNvPr>
        <xdr:cNvSpPr>
          <a:spLocks noChangeArrowheads="1"/>
        </xdr:cNvSpPr>
      </xdr:nvSpPr>
      <xdr:spPr bwMode="auto">
        <a:xfrm rot="10800000">
          <a:off x="18394680" y="86974680"/>
          <a:ext cx="371476" cy="441325"/>
        </a:xfrm>
        <a:prstGeom prst="upArrow">
          <a:avLst>
            <a:gd name="adj1" fmla="val 50000"/>
            <a:gd name="adj2" fmla="val 31731"/>
          </a:avLst>
        </a:prstGeom>
        <a:solidFill>
          <a:srgbClr val="FF0000"/>
        </a:solidFill>
        <a:ln w="9525">
          <a:solidFill>
            <a:srgbClr val="000000"/>
          </a:solidFill>
          <a:miter lim="800000"/>
          <a:headEnd/>
          <a:tailEnd/>
        </a:ln>
      </xdr:spPr>
    </xdr:sp>
    <xdr:clientData/>
  </xdr:twoCellAnchor>
  <xdr:twoCellAnchor>
    <xdr:from>
      <xdr:col>10</xdr:col>
      <xdr:colOff>411480</xdr:colOff>
      <xdr:row>7</xdr:row>
      <xdr:rowOff>304800</xdr:rowOff>
    </xdr:from>
    <xdr:to>
      <xdr:col>10</xdr:col>
      <xdr:colOff>855980</xdr:colOff>
      <xdr:row>7</xdr:row>
      <xdr:rowOff>939800</xdr:rowOff>
    </xdr:to>
    <xdr:sp macro="" textlink="">
      <xdr:nvSpPr>
        <xdr:cNvPr id="15" name="AutoShape 4">
          <a:extLst>
            <a:ext uri="{FF2B5EF4-FFF2-40B4-BE49-F238E27FC236}">
              <a16:creationId xmlns:a16="http://schemas.microsoft.com/office/drawing/2014/main" id="{9AE04354-DD6B-466A-9A46-D3B2C5C5B798}"/>
            </a:ext>
          </a:extLst>
        </xdr:cNvPr>
        <xdr:cNvSpPr>
          <a:spLocks noChangeArrowheads="1"/>
        </xdr:cNvSpPr>
      </xdr:nvSpPr>
      <xdr:spPr bwMode="auto">
        <a:xfrm>
          <a:off x="18379440" y="6080760"/>
          <a:ext cx="444500" cy="635000"/>
        </a:xfrm>
        <a:prstGeom prst="upArrow">
          <a:avLst>
            <a:gd name="adj1" fmla="val 50000"/>
            <a:gd name="adj2" fmla="val 31731"/>
          </a:avLst>
        </a:prstGeom>
        <a:solidFill>
          <a:srgbClr val="339966"/>
        </a:solidFill>
        <a:ln w="9525">
          <a:solidFill>
            <a:srgbClr val="000000"/>
          </a:solidFill>
          <a:miter lim="800000"/>
          <a:headEnd/>
          <a:tailEnd/>
        </a:ln>
      </xdr:spPr>
    </xdr:sp>
    <xdr:clientData/>
  </xdr:twoCellAnchor>
  <xdr:twoCellAnchor>
    <xdr:from>
      <xdr:col>10</xdr:col>
      <xdr:colOff>457200</xdr:colOff>
      <xdr:row>50</xdr:row>
      <xdr:rowOff>285750</xdr:rowOff>
    </xdr:from>
    <xdr:to>
      <xdr:col>10</xdr:col>
      <xdr:colOff>828676</xdr:colOff>
      <xdr:row>50</xdr:row>
      <xdr:rowOff>746125</xdr:rowOff>
    </xdr:to>
    <xdr:sp macro="" textlink="">
      <xdr:nvSpPr>
        <xdr:cNvPr id="27" name="AutoShape 4">
          <a:extLst>
            <a:ext uri="{FF2B5EF4-FFF2-40B4-BE49-F238E27FC236}">
              <a16:creationId xmlns:a16="http://schemas.microsoft.com/office/drawing/2014/main" id="{047089BB-2AF4-46D0-9EC9-8DE5F18605E5}"/>
            </a:ext>
          </a:extLst>
        </xdr:cNvPr>
        <xdr:cNvSpPr>
          <a:spLocks noChangeArrowheads="1"/>
        </xdr:cNvSpPr>
      </xdr:nvSpPr>
      <xdr:spPr bwMode="auto">
        <a:xfrm>
          <a:off x="17926050" y="27908250"/>
          <a:ext cx="371476" cy="460375"/>
        </a:xfrm>
        <a:prstGeom prst="upArrow">
          <a:avLst>
            <a:gd name="adj1" fmla="val 50000"/>
            <a:gd name="adj2" fmla="val 31731"/>
          </a:avLst>
        </a:prstGeom>
        <a:solidFill>
          <a:srgbClr val="339966"/>
        </a:solidFill>
        <a:ln w="9525">
          <a:solidFill>
            <a:srgbClr val="000000"/>
          </a:solidFill>
          <a:miter lim="800000"/>
          <a:headEnd/>
          <a:tailEnd/>
        </a:ln>
      </xdr:spPr>
    </xdr:sp>
    <xdr:clientData/>
  </xdr:twoCellAnchor>
  <xdr:twoCellAnchor>
    <xdr:from>
      <xdr:col>10</xdr:col>
      <xdr:colOff>476250</xdr:colOff>
      <xdr:row>51</xdr:row>
      <xdr:rowOff>133350</xdr:rowOff>
    </xdr:from>
    <xdr:to>
      <xdr:col>10</xdr:col>
      <xdr:colOff>819150</xdr:colOff>
      <xdr:row>51</xdr:row>
      <xdr:rowOff>593725</xdr:rowOff>
    </xdr:to>
    <xdr:sp macro="" textlink="">
      <xdr:nvSpPr>
        <xdr:cNvPr id="33" name="AutoShape 3">
          <a:extLst>
            <a:ext uri="{FF2B5EF4-FFF2-40B4-BE49-F238E27FC236}">
              <a16:creationId xmlns:a16="http://schemas.microsoft.com/office/drawing/2014/main" id="{A3606904-BAA1-4F63-865E-86ADDE19A680}"/>
            </a:ext>
          </a:extLst>
        </xdr:cNvPr>
        <xdr:cNvSpPr>
          <a:spLocks noChangeArrowheads="1"/>
        </xdr:cNvSpPr>
      </xdr:nvSpPr>
      <xdr:spPr bwMode="auto">
        <a:xfrm>
          <a:off x="17945100" y="2880360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457200</xdr:colOff>
      <xdr:row>49</xdr:row>
      <xdr:rowOff>381000</xdr:rowOff>
    </xdr:from>
    <xdr:to>
      <xdr:col>10</xdr:col>
      <xdr:colOff>800100</xdr:colOff>
      <xdr:row>49</xdr:row>
      <xdr:rowOff>841375</xdr:rowOff>
    </xdr:to>
    <xdr:sp macro="" textlink="">
      <xdr:nvSpPr>
        <xdr:cNvPr id="54" name="AutoShape 3">
          <a:extLst>
            <a:ext uri="{FF2B5EF4-FFF2-40B4-BE49-F238E27FC236}">
              <a16:creationId xmlns:a16="http://schemas.microsoft.com/office/drawing/2014/main" id="{E3DB6D37-51E2-4FC8-A778-072BC0670DDD}"/>
            </a:ext>
          </a:extLst>
        </xdr:cNvPr>
        <xdr:cNvSpPr>
          <a:spLocks noChangeArrowheads="1"/>
        </xdr:cNvSpPr>
      </xdr:nvSpPr>
      <xdr:spPr bwMode="auto">
        <a:xfrm>
          <a:off x="17926050" y="2710815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457200</xdr:colOff>
      <xdr:row>48</xdr:row>
      <xdr:rowOff>228600</xdr:rowOff>
    </xdr:from>
    <xdr:to>
      <xdr:col>10</xdr:col>
      <xdr:colOff>800100</xdr:colOff>
      <xdr:row>48</xdr:row>
      <xdr:rowOff>688975</xdr:rowOff>
    </xdr:to>
    <xdr:sp macro="" textlink="">
      <xdr:nvSpPr>
        <xdr:cNvPr id="77" name="AutoShape 3">
          <a:extLst>
            <a:ext uri="{FF2B5EF4-FFF2-40B4-BE49-F238E27FC236}">
              <a16:creationId xmlns:a16="http://schemas.microsoft.com/office/drawing/2014/main" id="{A4DB55A7-65E1-4E50-ABE2-4E186682904F}"/>
            </a:ext>
          </a:extLst>
        </xdr:cNvPr>
        <xdr:cNvSpPr>
          <a:spLocks noChangeArrowheads="1"/>
        </xdr:cNvSpPr>
      </xdr:nvSpPr>
      <xdr:spPr bwMode="auto">
        <a:xfrm>
          <a:off x="17926050" y="2611755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twoCellAnchor>
    <xdr:from>
      <xdr:col>10</xdr:col>
      <xdr:colOff>419100</xdr:colOff>
      <xdr:row>4</xdr:row>
      <xdr:rowOff>285750</xdr:rowOff>
    </xdr:from>
    <xdr:to>
      <xdr:col>10</xdr:col>
      <xdr:colOff>822081</xdr:colOff>
      <xdr:row>4</xdr:row>
      <xdr:rowOff>926856</xdr:rowOff>
    </xdr:to>
    <xdr:sp macro="" textlink="">
      <xdr:nvSpPr>
        <xdr:cNvPr id="80" name="AutoShape 3">
          <a:extLst>
            <a:ext uri="{FF2B5EF4-FFF2-40B4-BE49-F238E27FC236}">
              <a16:creationId xmlns:a16="http://schemas.microsoft.com/office/drawing/2014/main" id="{B89F16CA-AE27-4F72-BAB0-5CCF79B3B78C}"/>
            </a:ext>
          </a:extLst>
        </xdr:cNvPr>
        <xdr:cNvSpPr>
          <a:spLocks noChangeArrowheads="1"/>
        </xdr:cNvSpPr>
      </xdr:nvSpPr>
      <xdr:spPr bwMode="auto">
        <a:xfrm>
          <a:off x="17887950" y="2286000"/>
          <a:ext cx="402981" cy="641106"/>
        </a:xfrm>
        <a:prstGeom prst="downArrow">
          <a:avLst>
            <a:gd name="adj1" fmla="val 57879"/>
            <a:gd name="adj2" fmla="val 30556"/>
          </a:avLst>
        </a:prstGeom>
        <a:solidFill>
          <a:srgbClr val="FF0000"/>
        </a:solidFill>
        <a:ln w="9525">
          <a:solidFill>
            <a:srgbClr val="000000"/>
          </a:solidFill>
          <a:miter lim="800000"/>
          <a:headEnd/>
          <a:tailEnd/>
        </a:ln>
      </xdr:spPr>
    </xdr:sp>
    <xdr:clientData/>
  </xdr:twoCellAnchor>
  <xdr:twoCellAnchor>
    <xdr:from>
      <xdr:col>10</xdr:col>
      <xdr:colOff>457200</xdr:colOff>
      <xdr:row>47</xdr:row>
      <xdr:rowOff>209550</xdr:rowOff>
    </xdr:from>
    <xdr:to>
      <xdr:col>10</xdr:col>
      <xdr:colOff>800100</xdr:colOff>
      <xdr:row>47</xdr:row>
      <xdr:rowOff>669925</xdr:rowOff>
    </xdr:to>
    <xdr:sp macro="" textlink="">
      <xdr:nvSpPr>
        <xdr:cNvPr id="6" name="AutoShape 3">
          <a:extLst>
            <a:ext uri="{FF2B5EF4-FFF2-40B4-BE49-F238E27FC236}">
              <a16:creationId xmlns:a16="http://schemas.microsoft.com/office/drawing/2014/main" id="{FAB6F206-7C48-49AF-8D75-6E885E2E6961}"/>
            </a:ext>
          </a:extLst>
        </xdr:cNvPr>
        <xdr:cNvSpPr>
          <a:spLocks noChangeArrowheads="1"/>
        </xdr:cNvSpPr>
      </xdr:nvSpPr>
      <xdr:spPr bwMode="auto">
        <a:xfrm>
          <a:off x="17926050" y="25317450"/>
          <a:ext cx="342900" cy="460375"/>
        </a:xfrm>
        <a:prstGeom prst="downArrow">
          <a:avLst>
            <a:gd name="adj1" fmla="val 50000"/>
            <a:gd name="adj2" fmla="val 30556"/>
          </a:avLst>
        </a:prstGeom>
        <a:solidFill>
          <a:srgbClr val="FF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AC013-0A3B-462C-B4FA-139A1CDE5E77}">
  <sheetPr>
    <pageSetUpPr fitToPage="1"/>
  </sheetPr>
  <dimension ref="A1:T179"/>
  <sheetViews>
    <sheetView tabSelected="1" zoomScale="50" zoomScaleNormal="50" workbookViewId="0">
      <selection activeCell="M12" sqref="M12"/>
    </sheetView>
  </sheetViews>
  <sheetFormatPr defaultColWidth="9.140625" defaultRowHeight="33" x14ac:dyDescent="0.45"/>
  <cols>
    <col min="1" max="1" width="40.42578125" style="2" customWidth="1"/>
    <col min="2" max="2" width="9.28515625" style="182" customWidth="1"/>
    <col min="3" max="3" width="55.85546875" style="3" customWidth="1"/>
    <col min="4" max="4" width="24.5703125" style="3" customWidth="1"/>
    <col min="5" max="5" width="30" style="92" customWidth="1"/>
    <col min="6" max="6" width="13" style="92" customWidth="1"/>
    <col min="7" max="7" width="22.28515625" style="4" customWidth="1"/>
    <col min="8" max="8" width="22.7109375" style="7" customWidth="1"/>
    <col min="9" max="9" width="20.85546875" style="16" customWidth="1"/>
    <col min="10" max="10" width="22.28515625" style="4" customWidth="1"/>
    <col min="11" max="11" width="19.85546875" style="4" customWidth="1"/>
    <col min="12" max="12" width="22" style="4" customWidth="1"/>
    <col min="13" max="13" width="23" style="4" customWidth="1"/>
    <col min="14" max="14" width="3.140625" style="4" customWidth="1"/>
    <col min="15" max="15" width="21.85546875" style="21" customWidth="1"/>
    <col min="16" max="16" width="22.5703125" style="21" customWidth="1"/>
    <col min="17" max="17" width="21.85546875" style="23" customWidth="1"/>
    <col min="18" max="18" width="3.42578125" style="2" customWidth="1"/>
    <col min="19" max="19" width="116.85546875" style="2" customWidth="1"/>
    <col min="20" max="20" width="124.5703125" style="128" customWidth="1"/>
    <col min="21" max="16384" width="9.140625" style="2"/>
  </cols>
  <sheetData>
    <row r="1" spans="1:13" ht="7.5" customHeight="1" x14ac:dyDescent="0.45"/>
    <row r="2" spans="1:13" ht="43.5" customHeight="1" thickBot="1" x14ac:dyDescent="0.5"/>
    <row r="3" spans="1:13" ht="48" customHeight="1" thickBot="1" x14ac:dyDescent="0.5">
      <c r="A3" s="168" t="s">
        <v>88</v>
      </c>
      <c r="E3" s="98"/>
      <c r="F3" s="98"/>
      <c r="G3" s="153" t="s">
        <v>148</v>
      </c>
      <c r="H3" s="154" t="str">
        <f>G3</f>
        <v>2025/2026</v>
      </c>
      <c r="I3" s="155" t="str">
        <f>G3</f>
        <v>2025/2026</v>
      </c>
      <c r="J3" s="154" t="str">
        <f>G3</f>
        <v>2025/2026</v>
      </c>
      <c r="K3" s="155" t="str">
        <f>G3</f>
        <v>2025/2026</v>
      </c>
      <c r="L3" s="154" t="str">
        <f>G3</f>
        <v>2025/2026</v>
      </c>
      <c r="M3" s="156" t="str">
        <f>G3</f>
        <v>2025/2026</v>
      </c>
    </row>
    <row r="4" spans="1:13" ht="57.75" customHeight="1" thickBot="1" x14ac:dyDescent="0.5">
      <c r="E4" s="40" t="s">
        <v>149</v>
      </c>
      <c r="F4" s="143"/>
      <c r="G4" s="40" t="s">
        <v>21</v>
      </c>
      <c r="H4" s="40" t="s">
        <v>22</v>
      </c>
      <c r="I4" s="41" t="s">
        <v>23</v>
      </c>
      <c r="J4" s="40" t="s">
        <v>24</v>
      </c>
      <c r="K4" s="40" t="s">
        <v>25</v>
      </c>
      <c r="L4" s="40" t="s">
        <v>26</v>
      </c>
      <c r="M4" s="40" t="s">
        <v>27</v>
      </c>
    </row>
    <row r="5" spans="1:13" ht="99.95" customHeight="1" thickBot="1" x14ac:dyDescent="0.5">
      <c r="A5" s="108" t="s">
        <v>89</v>
      </c>
      <c r="B5" s="183"/>
      <c r="C5" s="114" t="s">
        <v>185</v>
      </c>
      <c r="D5" s="109"/>
      <c r="E5" s="148">
        <v>0.52600000000000002</v>
      </c>
      <c r="F5" s="310"/>
      <c r="G5" s="316">
        <f>G47</f>
        <v>0.88888888888888884</v>
      </c>
      <c r="H5" s="152">
        <f>H47</f>
        <v>0.77777777777777779</v>
      </c>
      <c r="I5" s="241"/>
      <c r="J5" s="241"/>
      <c r="K5" s="213"/>
      <c r="L5" s="316">
        <f>L47</f>
        <v>0.88888888888888884</v>
      </c>
      <c r="M5" s="317">
        <f>M47</f>
        <v>1</v>
      </c>
    </row>
    <row r="6" spans="1:13" ht="99.95" customHeight="1" thickBot="1" x14ac:dyDescent="0.5">
      <c r="A6" s="110" t="s">
        <v>90</v>
      </c>
      <c r="B6" s="184"/>
      <c r="C6" s="115" t="s">
        <v>95</v>
      </c>
      <c r="D6" s="111"/>
      <c r="E6" s="150">
        <v>0.88900000000000001</v>
      </c>
      <c r="F6" s="311"/>
      <c r="G6" s="150">
        <f>G72</f>
        <v>0.9375</v>
      </c>
      <c r="H6" s="150">
        <f>H72</f>
        <v>0.9375</v>
      </c>
      <c r="I6" s="242"/>
      <c r="J6" s="242"/>
      <c r="K6" s="214"/>
      <c r="L6" s="150">
        <f>L72</f>
        <v>0.9375</v>
      </c>
      <c r="M6" s="313">
        <f>M72</f>
        <v>0.9375</v>
      </c>
    </row>
    <row r="7" spans="1:13" ht="99.95" customHeight="1" thickBot="1" x14ac:dyDescent="0.5">
      <c r="A7" s="110" t="s">
        <v>91</v>
      </c>
      <c r="B7" s="184"/>
      <c r="C7" s="115" t="s">
        <v>81</v>
      </c>
      <c r="D7" s="111"/>
      <c r="E7" s="152">
        <v>1</v>
      </c>
      <c r="F7" s="312"/>
      <c r="G7" s="151">
        <f>G90</f>
        <v>0.72727272727272729</v>
      </c>
      <c r="H7" s="151">
        <f>H90</f>
        <v>0.72727272727272729</v>
      </c>
      <c r="I7" s="243"/>
      <c r="J7" s="243"/>
      <c r="K7" s="215"/>
      <c r="L7" s="151">
        <f>L90</f>
        <v>0.72727272727272729</v>
      </c>
      <c r="M7" s="318">
        <f>M90</f>
        <v>1</v>
      </c>
    </row>
    <row r="8" spans="1:13" ht="99.95" customHeight="1" thickBot="1" x14ac:dyDescent="0.5">
      <c r="A8" s="110" t="s">
        <v>92</v>
      </c>
      <c r="B8" s="184"/>
      <c r="C8" s="115" t="s">
        <v>96</v>
      </c>
      <c r="D8" s="111"/>
      <c r="E8" s="223">
        <v>0.4</v>
      </c>
      <c r="F8" s="311"/>
      <c r="G8" s="309">
        <f>G105</f>
        <v>0.25</v>
      </c>
      <c r="H8" s="150">
        <f>H105</f>
        <v>0.75</v>
      </c>
      <c r="I8" s="242"/>
      <c r="J8" s="242"/>
      <c r="K8" s="214"/>
      <c r="L8" s="309">
        <f>L105</f>
        <v>0.25</v>
      </c>
      <c r="M8" s="313">
        <f>M105</f>
        <v>1</v>
      </c>
    </row>
    <row r="9" spans="1:13" ht="99.95" customHeight="1" thickBot="1" x14ac:dyDescent="0.5">
      <c r="A9" s="110" t="s">
        <v>93</v>
      </c>
      <c r="B9" s="184"/>
      <c r="C9" s="115" t="s">
        <v>97</v>
      </c>
      <c r="D9" s="111"/>
      <c r="E9" s="151">
        <v>0.73699999999999999</v>
      </c>
      <c r="F9" s="312"/>
      <c r="G9" s="152">
        <f>G112</f>
        <v>0.78947368421052633</v>
      </c>
      <c r="H9" s="151">
        <f>H112</f>
        <v>0.57894736842105265</v>
      </c>
      <c r="I9" s="243"/>
      <c r="J9" s="243"/>
      <c r="K9" s="215"/>
      <c r="L9" s="314">
        <f>L112</f>
        <v>0.73684210526315785</v>
      </c>
      <c r="M9" s="152">
        <f>M112</f>
        <v>0.84210526315789469</v>
      </c>
    </row>
    <row r="10" spans="1:13" ht="99.95" customHeight="1" thickBot="1" x14ac:dyDescent="0.5">
      <c r="A10" s="112" t="s">
        <v>94</v>
      </c>
      <c r="B10" s="185"/>
      <c r="C10" s="116" t="s">
        <v>98</v>
      </c>
      <c r="D10" s="113"/>
      <c r="E10" s="149">
        <v>0.5</v>
      </c>
      <c r="F10" s="311"/>
      <c r="G10" s="150">
        <f>G136</f>
        <v>0.9285714285714286</v>
      </c>
      <c r="H10" s="149">
        <f>H136</f>
        <v>0.7142857142857143</v>
      </c>
      <c r="I10" s="242"/>
      <c r="J10" s="242"/>
      <c r="K10" s="214"/>
      <c r="L10" s="149">
        <f>L136</f>
        <v>0.7142857142857143</v>
      </c>
      <c r="M10" s="313">
        <f>M136</f>
        <v>0.8571428571428571</v>
      </c>
    </row>
    <row r="11" spans="1:13" ht="15" customHeight="1" x14ac:dyDescent="0.45">
      <c r="A11" s="102"/>
      <c r="C11" s="103"/>
      <c r="E11" s="105"/>
      <c r="F11" s="105"/>
      <c r="G11" s="104"/>
      <c r="H11" s="104"/>
      <c r="I11" s="104"/>
      <c r="J11" s="104"/>
      <c r="K11" s="104"/>
      <c r="L11" s="104"/>
      <c r="M11" s="104"/>
    </row>
    <row r="12" spans="1:13" ht="50.1" customHeight="1" x14ac:dyDescent="0.45">
      <c r="A12" s="102" t="s">
        <v>99</v>
      </c>
      <c r="C12" s="103"/>
      <c r="E12" s="105"/>
      <c r="F12" s="105"/>
      <c r="G12" s="104"/>
      <c r="H12" s="104"/>
      <c r="I12" s="104"/>
      <c r="J12" s="104"/>
      <c r="K12" s="104"/>
      <c r="L12" s="104"/>
      <c r="M12" s="104"/>
    </row>
    <row r="13" spans="1:13" ht="50.1" customHeight="1" x14ac:dyDescent="0.45">
      <c r="A13" s="157" t="s">
        <v>104</v>
      </c>
      <c r="B13" s="186" t="s">
        <v>100</v>
      </c>
      <c r="C13" s="103"/>
      <c r="E13" s="105"/>
      <c r="F13" s="105"/>
      <c r="G13" s="104"/>
      <c r="H13" s="104"/>
      <c r="I13" s="104"/>
      <c r="J13" s="104"/>
      <c r="K13" s="104"/>
      <c r="L13" s="104"/>
      <c r="M13" s="104"/>
    </row>
    <row r="14" spans="1:13" ht="50.1" customHeight="1" x14ac:dyDescent="0.45">
      <c r="A14" s="158" t="s">
        <v>105</v>
      </c>
      <c r="B14" s="187" t="s">
        <v>114</v>
      </c>
    </row>
    <row r="15" spans="1:13" ht="50.1" customHeight="1" x14ac:dyDescent="0.45">
      <c r="A15" s="159" t="s">
        <v>106</v>
      </c>
      <c r="B15" s="188" t="s">
        <v>101</v>
      </c>
    </row>
    <row r="16" spans="1:13" ht="30" customHeight="1" x14ac:dyDescent="0.45">
      <c r="A16" s="106"/>
      <c r="B16" s="107"/>
    </row>
    <row r="17" spans="1:2" ht="30" customHeight="1" x14ac:dyDescent="0.45">
      <c r="A17" s="106"/>
      <c r="B17" s="107"/>
    </row>
    <row r="18" spans="1:2" ht="30" customHeight="1" x14ac:dyDescent="0.45">
      <c r="A18" s="106"/>
      <c r="B18" s="107"/>
    </row>
    <row r="19" spans="1:2" ht="30" customHeight="1" x14ac:dyDescent="0.45">
      <c r="A19" s="106"/>
      <c r="B19" s="107"/>
    </row>
    <row r="20" spans="1:2" ht="30" customHeight="1" x14ac:dyDescent="0.45">
      <c r="A20" s="106"/>
      <c r="B20" s="107"/>
    </row>
    <row r="21" spans="1:2" ht="30" customHeight="1" x14ac:dyDescent="0.45">
      <c r="A21" s="106"/>
      <c r="B21" s="107"/>
    </row>
    <row r="22" spans="1:2" ht="30" customHeight="1" x14ac:dyDescent="0.45">
      <c r="A22" s="106"/>
      <c r="B22" s="107"/>
    </row>
    <row r="23" spans="1:2" ht="30" customHeight="1" x14ac:dyDescent="0.45">
      <c r="A23" s="106"/>
      <c r="B23" s="107"/>
    </row>
    <row r="24" spans="1:2" ht="30" customHeight="1" x14ac:dyDescent="0.45">
      <c r="A24" s="106"/>
      <c r="B24" s="107"/>
    </row>
    <row r="25" spans="1:2" ht="30" customHeight="1" x14ac:dyDescent="0.45">
      <c r="A25" s="106"/>
      <c r="B25" s="107"/>
    </row>
    <row r="26" spans="1:2" ht="30" customHeight="1" x14ac:dyDescent="0.45">
      <c r="A26" s="106"/>
      <c r="B26" s="107"/>
    </row>
    <row r="27" spans="1:2" ht="30" customHeight="1" x14ac:dyDescent="0.45">
      <c r="A27" s="106"/>
      <c r="B27" s="107"/>
    </row>
    <row r="28" spans="1:2" ht="30" customHeight="1" x14ac:dyDescent="0.45">
      <c r="A28" s="106"/>
      <c r="B28" s="107"/>
    </row>
    <row r="29" spans="1:2" ht="30" customHeight="1" x14ac:dyDescent="0.45">
      <c r="A29" s="106"/>
      <c r="B29" s="107"/>
    </row>
    <row r="30" spans="1:2" ht="30" customHeight="1" x14ac:dyDescent="0.45">
      <c r="A30" s="106"/>
      <c r="B30" s="107"/>
    </row>
    <row r="31" spans="1:2" ht="30" customHeight="1" x14ac:dyDescent="0.45">
      <c r="A31" s="106"/>
      <c r="B31" s="107"/>
    </row>
    <row r="32" spans="1:2" ht="30" customHeight="1" x14ac:dyDescent="0.45">
      <c r="A32" s="106"/>
      <c r="B32" s="107"/>
    </row>
    <row r="33" spans="1:20" ht="30" customHeight="1" x14ac:dyDescent="0.45">
      <c r="A33" s="106"/>
      <c r="B33" s="107"/>
    </row>
    <row r="34" spans="1:20" ht="30" customHeight="1" x14ac:dyDescent="0.45">
      <c r="A34" s="106"/>
      <c r="B34" s="107"/>
    </row>
    <row r="35" spans="1:20" ht="30" customHeight="1" x14ac:dyDescent="0.45">
      <c r="A35" s="106"/>
      <c r="B35" s="107"/>
    </row>
    <row r="36" spans="1:20" ht="30" customHeight="1" x14ac:dyDescent="0.45">
      <c r="A36" s="106"/>
      <c r="B36" s="107"/>
    </row>
    <row r="37" spans="1:20" ht="30" customHeight="1" x14ac:dyDescent="0.45">
      <c r="A37" s="106"/>
      <c r="B37" s="107"/>
    </row>
    <row r="38" spans="1:20" ht="30" customHeight="1" x14ac:dyDescent="0.45">
      <c r="A38" s="106"/>
      <c r="B38" s="107"/>
    </row>
    <row r="39" spans="1:20" ht="30" customHeight="1" x14ac:dyDescent="0.45">
      <c r="A39" s="106"/>
      <c r="B39" s="107"/>
    </row>
    <row r="40" spans="1:20" ht="30" customHeight="1" x14ac:dyDescent="0.45">
      <c r="A40" s="106"/>
      <c r="B40" s="107"/>
    </row>
    <row r="41" spans="1:20" ht="30" customHeight="1" x14ac:dyDescent="0.45">
      <c r="A41" s="106"/>
      <c r="B41" s="107"/>
    </row>
    <row r="42" spans="1:20" ht="30" customHeight="1" x14ac:dyDescent="0.45">
      <c r="A42" s="106"/>
      <c r="B42" s="107"/>
    </row>
    <row r="43" spans="1:20" ht="30" customHeight="1" x14ac:dyDescent="0.45">
      <c r="A43" s="106"/>
      <c r="B43" s="107"/>
    </row>
    <row r="44" spans="1:20" ht="30" customHeight="1" x14ac:dyDescent="0.45">
      <c r="A44" s="106"/>
      <c r="B44" s="107"/>
    </row>
    <row r="45" spans="1:20" ht="27" customHeight="1" thickBot="1" x14ac:dyDescent="0.5">
      <c r="B45" s="90"/>
      <c r="C45" s="10"/>
      <c r="D45" s="10"/>
      <c r="G45" s="42"/>
      <c r="H45" s="42"/>
      <c r="I45" s="42"/>
      <c r="J45" s="42"/>
      <c r="K45" s="42"/>
      <c r="L45" s="42"/>
      <c r="M45" s="42"/>
    </row>
    <row r="46" spans="1:20" s="82" customFormat="1" ht="58.5" customHeight="1" thickBot="1" x14ac:dyDescent="0.5">
      <c r="A46" s="77" t="s">
        <v>18</v>
      </c>
      <c r="B46" s="78" t="s">
        <v>20</v>
      </c>
      <c r="C46" s="78" t="s">
        <v>77</v>
      </c>
      <c r="D46" s="101" t="s">
        <v>145</v>
      </c>
      <c r="E46" s="270" t="s">
        <v>146</v>
      </c>
      <c r="F46" s="270" t="s">
        <v>161</v>
      </c>
      <c r="G46" s="78" t="s">
        <v>21</v>
      </c>
      <c r="H46" s="78" t="s">
        <v>22</v>
      </c>
      <c r="I46" s="79" t="s">
        <v>23</v>
      </c>
      <c r="J46" s="78" t="s">
        <v>24</v>
      </c>
      <c r="K46" s="78" t="s">
        <v>25</v>
      </c>
      <c r="L46" s="78" t="s">
        <v>26</v>
      </c>
      <c r="M46" s="78" t="s">
        <v>27</v>
      </c>
      <c r="N46" s="80"/>
      <c r="O46" s="170" t="s">
        <v>189</v>
      </c>
      <c r="P46" s="170" t="s">
        <v>190</v>
      </c>
      <c r="Q46" s="319" t="s">
        <v>191</v>
      </c>
      <c r="S46" s="277" t="s">
        <v>188</v>
      </c>
      <c r="T46" s="277" t="s">
        <v>163</v>
      </c>
    </row>
    <row r="47" spans="1:20" s="82" customFormat="1" ht="47.25" customHeight="1" thickBot="1" x14ac:dyDescent="0.5">
      <c r="A47" s="354" t="s">
        <v>86</v>
      </c>
      <c r="B47" s="355"/>
      <c r="C47" s="355"/>
      <c r="D47" s="355"/>
      <c r="E47" s="356"/>
      <c r="F47" s="220"/>
      <c r="G47" s="307">
        <f>16/18</f>
        <v>0.88888888888888884</v>
      </c>
      <c r="H47" s="307">
        <f>14/18</f>
        <v>0.77777777777777779</v>
      </c>
      <c r="I47" s="307"/>
      <c r="J47" s="307"/>
      <c r="K47" s="308"/>
      <c r="L47" s="307">
        <f>16/18</f>
        <v>0.88888888888888884</v>
      </c>
      <c r="M47" s="307">
        <f>18/18</f>
        <v>1</v>
      </c>
      <c r="N47" s="80"/>
      <c r="O47" s="81"/>
      <c r="P47" s="81"/>
      <c r="Q47" s="320"/>
      <c r="S47" s="278"/>
      <c r="T47" s="278"/>
    </row>
    <row r="48" spans="1:20" ht="60.75" customHeight="1" thickBot="1" x14ac:dyDescent="0.4">
      <c r="A48" s="84" t="s">
        <v>0</v>
      </c>
      <c r="B48" s="189">
        <v>1</v>
      </c>
      <c r="C48" s="60" t="s">
        <v>8</v>
      </c>
      <c r="D48" s="198">
        <v>0.98099999999999998</v>
      </c>
      <c r="E48" s="147">
        <v>0.98</v>
      </c>
      <c r="F48" s="147" t="s">
        <v>46</v>
      </c>
      <c r="G48" s="279">
        <v>0.98640000000000005</v>
      </c>
      <c r="H48" s="43">
        <v>0.98399999999999999</v>
      </c>
      <c r="I48" s="244"/>
      <c r="J48" s="244"/>
      <c r="K48" s="53"/>
      <c r="L48" s="279">
        <v>0.98519999999999996</v>
      </c>
      <c r="M48" s="279">
        <v>0.98</v>
      </c>
      <c r="N48" s="25"/>
      <c r="O48" s="49" t="s">
        <v>45</v>
      </c>
      <c r="P48" s="47" t="s">
        <v>45</v>
      </c>
      <c r="Q48" s="49" t="s">
        <v>45</v>
      </c>
      <c r="S48" s="324"/>
      <c r="T48" s="290"/>
    </row>
    <row r="49" spans="1:20" ht="65.25" customHeight="1" thickBot="1" x14ac:dyDescent="0.4">
      <c r="A49" s="85" t="s">
        <v>78</v>
      </c>
      <c r="B49" s="189">
        <f>B48+1</f>
        <v>2</v>
      </c>
      <c r="C49" s="60" t="s">
        <v>54</v>
      </c>
      <c r="D49" s="126" t="s">
        <v>147</v>
      </c>
      <c r="E49" s="171" t="s">
        <v>139</v>
      </c>
      <c r="F49" s="171" t="s">
        <v>46</v>
      </c>
      <c r="G49" s="279" t="s">
        <v>179</v>
      </c>
      <c r="H49" s="279" t="s">
        <v>226</v>
      </c>
      <c r="I49" s="245"/>
      <c r="J49" s="245"/>
      <c r="K49" s="53"/>
      <c r="L49" s="279" t="s">
        <v>179</v>
      </c>
      <c r="M49" s="279" t="s">
        <v>180</v>
      </c>
      <c r="N49" s="26"/>
      <c r="O49" s="47" t="s">
        <v>192</v>
      </c>
      <c r="P49" s="48" t="s">
        <v>193</v>
      </c>
      <c r="Q49" s="323">
        <v>1</v>
      </c>
      <c r="S49" s="325"/>
      <c r="T49" s="290"/>
    </row>
    <row r="50" spans="1:20" ht="90" customHeight="1" thickBot="1" x14ac:dyDescent="0.4">
      <c r="A50" s="351" t="s">
        <v>79</v>
      </c>
      <c r="B50" s="189">
        <f t="shared" ref="B50:B65" si="0">B49+1</f>
        <v>3</v>
      </c>
      <c r="C50" s="60" t="s">
        <v>55</v>
      </c>
      <c r="D50" s="125" t="s">
        <v>135</v>
      </c>
      <c r="E50" s="171" t="s">
        <v>138</v>
      </c>
      <c r="F50" s="171" t="s">
        <v>46</v>
      </c>
      <c r="G50" s="127" t="s">
        <v>221</v>
      </c>
      <c r="H50" s="338" t="s">
        <v>222</v>
      </c>
      <c r="I50" s="246"/>
      <c r="J50" s="246"/>
      <c r="K50" s="53"/>
      <c r="L50" s="279" t="s">
        <v>223</v>
      </c>
      <c r="M50" s="279" t="s">
        <v>181</v>
      </c>
      <c r="N50" s="26"/>
      <c r="O50" s="47" t="s">
        <v>194</v>
      </c>
      <c r="P50" s="47" t="s">
        <v>195</v>
      </c>
      <c r="Q50" s="76">
        <v>4</v>
      </c>
      <c r="S50" s="297" t="s">
        <v>224</v>
      </c>
      <c r="T50" s="290"/>
    </row>
    <row r="51" spans="1:20" ht="81.75" customHeight="1" thickBot="1" x14ac:dyDescent="0.4">
      <c r="A51" s="357"/>
      <c r="B51" s="189">
        <f t="shared" si="0"/>
        <v>4</v>
      </c>
      <c r="C51" s="61" t="s">
        <v>9</v>
      </c>
      <c r="D51" s="198">
        <v>0.92</v>
      </c>
      <c r="E51" s="147">
        <v>0.92</v>
      </c>
      <c r="F51" s="147" t="s">
        <v>46</v>
      </c>
      <c r="G51" s="301">
        <v>0.86980000000000002</v>
      </c>
      <c r="H51" s="301">
        <v>0.89400000000000002</v>
      </c>
      <c r="I51" s="244"/>
      <c r="J51" s="244"/>
      <c r="K51" s="53"/>
      <c r="L51" s="301">
        <v>0.88219999999999998</v>
      </c>
      <c r="M51" s="279">
        <v>0.92</v>
      </c>
      <c r="N51" s="25"/>
      <c r="O51" s="49" t="s">
        <v>45</v>
      </c>
      <c r="P51" s="47" t="s">
        <v>45</v>
      </c>
      <c r="Q51" s="49" t="s">
        <v>45</v>
      </c>
      <c r="S51" s="297" t="s">
        <v>184</v>
      </c>
      <c r="T51" s="297" t="s">
        <v>182</v>
      </c>
    </row>
    <row r="52" spans="1:20" ht="53.45" customHeight="1" thickBot="1" x14ac:dyDescent="0.4">
      <c r="A52" s="86"/>
      <c r="B52" s="189">
        <f t="shared" si="0"/>
        <v>5</v>
      </c>
      <c r="C52" s="60" t="s">
        <v>160</v>
      </c>
      <c r="D52" s="198">
        <v>0.88729999999999998</v>
      </c>
      <c r="E52" s="147">
        <v>0.94</v>
      </c>
      <c r="F52" s="147" t="s">
        <v>46</v>
      </c>
      <c r="G52" s="279">
        <v>0.97799999999999998</v>
      </c>
      <c r="H52" s="279">
        <v>0.95609999999999995</v>
      </c>
      <c r="I52" s="244"/>
      <c r="J52" s="244"/>
      <c r="K52" s="53"/>
      <c r="L52" s="279">
        <v>0.96699999999999997</v>
      </c>
      <c r="M52" s="279">
        <v>0.94</v>
      </c>
      <c r="N52" s="25"/>
      <c r="O52" s="52">
        <v>0.89400000000000002</v>
      </c>
      <c r="P52" s="52">
        <v>0.88</v>
      </c>
      <c r="Q52" s="76">
        <v>3</v>
      </c>
      <c r="S52" s="325"/>
      <c r="T52" s="290"/>
    </row>
    <row r="53" spans="1:20" ht="63" customHeight="1" thickBot="1" x14ac:dyDescent="0.4">
      <c r="A53" s="87" t="s">
        <v>155</v>
      </c>
      <c r="B53" s="189">
        <f t="shared" si="0"/>
        <v>6</v>
      </c>
      <c r="C53" s="62" t="s">
        <v>28</v>
      </c>
      <c r="D53" s="199">
        <v>0.97599999999999998</v>
      </c>
      <c r="E53" s="147">
        <v>0.9</v>
      </c>
      <c r="F53" s="147" t="s">
        <v>46</v>
      </c>
      <c r="G53" s="279" t="s">
        <v>45</v>
      </c>
      <c r="H53" s="279" t="s">
        <v>45</v>
      </c>
      <c r="I53" s="245"/>
      <c r="J53" s="245"/>
      <c r="K53" s="53" t="s">
        <v>45</v>
      </c>
      <c r="L53" s="279" t="s">
        <v>45</v>
      </c>
      <c r="M53" s="279">
        <v>0.9</v>
      </c>
      <c r="N53" s="27"/>
      <c r="O53" s="49" t="s">
        <v>45</v>
      </c>
      <c r="P53" s="47" t="s">
        <v>45</v>
      </c>
      <c r="Q53" s="49" t="s">
        <v>45</v>
      </c>
      <c r="S53" s="297" t="s">
        <v>220</v>
      </c>
      <c r="T53" s="290" t="s">
        <v>186</v>
      </c>
    </row>
    <row r="54" spans="1:20" ht="69.95" customHeight="1" thickBot="1" x14ac:dyDescent="0.4">
      <c r="A54" s="86"/>
      <c r="B54" s="189">
        <f t="shared" si="0"/>
        <v>7</v>
      </c>
      <c r="C54" s="62" t="s">
        <v>29</v>
      </c>
      <c r="D54" s="198">
        <v>0.84599999999999997</v>
      </c>
      <c r="E54" s="147">
        <v>0.9</v>
      </c>
      <c r="F54" s="147" t="s">
        <v>46</v>
      </c>
      <c r="G54" s="279">
        <v>1</v>
      </c>
      <c r="H54" s="279">
        <v>1</v>
      </c>
      <c r="I54" s="245"/>
      <c r="J54" s="245"/>
      <c r="K54" s="53"/>
      <c r="L54" s="279">
        <v>1</v>
      </c>
      <c r="M54" s="279">
        <v>0.9</v>
      </c>
      <c r="N54" s="28"/>
      <c r="O54" s="49" t="s">
        <v>45</v>
      </c>
      <c r="P54" s="47" t="s">
        <v>45</v>
      </c>
      <c r="Q54" s="49" t="s">
        <v>45</v>
      </c>
      <c r="S54" s="325"/>
      <c r="T54" s="290"/>
    </row>
    <row r="55" spans="1:20" ht="50.45" customHeight="1" thickBot="1" x14ac:dyDescent="0.4">
      <c r="A55" s="5"/>
      <c r="B55" s="189">
        <f t="shared" si="0"/>
        <v>8</v>
      </c>
      <c r="C55" s="62" t="s">
        <v>30</v>
      </c>
      <c r="D55" s="200">
        <v>0.48</v>
      </c>
      <c r="E55" s="177">
        <v>0.8</v>
      </c>
      <c r="F55" s="177" t="s">
        <v>107</v>
      </c>
      <c r="G55" s="285">
        <v>0.61</v>
      </c>
      <c r="H55" s="285">
        <v>0.39</v>
      </c>
      <c r="I55" s="247"/>
      <c r="J55" s="247"/>
      <c r="K55" s="49"/>
      <c r="L55" s="285">
        <v>0.47</v>
      </c>
      <c r="M55" s="44">
        <v>0.8</v>
      </c>
      <c r="N55" s="25"/>
      <c r="O55" s="49" t="s">
        <v>45</v>
      </c>
      <c r="P55" s="47" t="s">
        <v>45</v>
      </c>
      <c r="Q55" s="49" t="s">
        <v>45</v>
      </c>
      <c r="S55" s="297" t="s">
        <v>187</v>
      </c>
      <c r="T55" s="297" t="s">
        <v>187</v>
      </c>
    </row>
    <row r="56" spans="1:20" ht="69.95" customHeight="1" thickBot="1" x14ac:dyDescent="0.4">
      <c r="A56" s="5"/>
      <c r="B56" s="189">
        <f t="shared" si="0"/>
        <v>9</v>
      </c>
      <c r="C56" s="62" t="s">
        <v>42</v>
      </c>
      <c r="D56" s="198">
        <v>0.97899999999999998</v>
      </c>
      <c r="E56" s="147">
        <v>0.98140000000000005</v>
      </c>
      <c r="F56" s="147" t="s">
        <v>46</v>
      </c>
      <c r="G56" s="279">
        <v>1</v>
      </c>
      <c r="H56" s="279">
        <v>0.99860000000000004</v>
      </c>
      <c r="I56" s="245"/>
      <c r="J56" s="245"/>
      <c r="K56" s="53"/>
      <c r="L56" s="279">
        <v>0.99860000000000004</v>
      </c>
      <c r="M56" s="279">
        <v>1</v>
      </c>
      <c r="N56" s="25"/>
      <c r="O56" s="49" t="s">
        <v>45</v>
      </c>
      <c r="P56" s="47" t="s">
        <v>45</v>
      </c>
      <c r="Q56" s="49" t="s">
        <v>45</v>
      </c>
      <c r="S56" s="325"/>
      <c r="T56" s="290"/>
    </row>
    <row r="57" spans="1:20" ht="60" customHeight="1" thickBot="1" x14ac:dyDescent="0.4">
      <c r="A57" s="5"/>
      <c r="B57" s="189">
        <f t="shared" si="0"/>
        <v>10</v>
      </c>
      <c r="C57" s="62" t="s">
        <v>56</v>
      </c>
      <c r="D57" s="198">
        <v>0.93100000000000005</v>
      </c>
      <c r="E57" s="147">
        <v>0.93240000000000001</v>
      </c>
      <c r="F57" s="147" t="s">
        <v>46</v>
      </c>
      <c r="G57" s="279">
        <v>0.93130000000000002</v>
      </c>
      <c r="H57" s="279">
        <v>0.93</v>
      </c>
      <c r="I57" s="245"/>
      <c r="J57" s="245"/>
      <c r="K57" s="53"/>
      <c r="L57" s="279">
        <v>0.93</v>
      </c>
      <c r="M57" s="279">
        <v>0.93130000000000002</v>
      </c>
      <c r="N57" s="25"/>
      <c r="O57" s="52">
        <v>0.88600000000000001</v>
      </c>
      <c r="P57" s="52">
        <v>0.872</v>
      </c>
      <c r="Q57" s="76">
        <v>3</v>
      </c>
      <c r="S57" s="325"/>
      <c r="T57" s="290"/>
    </row>
    <row r="58" spans="1:20" ht="86.25" customHeight="1" thickBot="1" x14ac:dyDescent="0.4">
      <c r="A58" s="5"/>
      <c r="B58" s="189">
        <f t="shared" si="0"/>
        <v>11</v>
      </c>
      <c r="C58" s="62" t="s">
        <v>150</v>
      </c>
      <c r="D58" s="224">
        <v>0.95199999999999996</v>
      </c>
      <c r="E58" s="147">
        <v>0.95240000000000002</v>
      </c>
      <c r="F58" s="147" t="s">
        <v>46</v>
      </c>
      <c r="G58" s="279">
        <v>0.9526</v>
      </c>
      <c r="H58" s="301">
        <v>0.9506</v>
      </c>
      <c r="I58" s="245"/>
      <c r="J58" s="245"/>
      <c r="K58" s="53"/>
      <c r="L58" s="279">
        <v>0.9526</v>
      </c>
      <c r="M58" s="279">
        <v>0.9526</v>
      </c>
      <c r="N58" s="25"/>
      <c r="O58" s="49" t="s">
        <v>45</v>
      </c>
      <c r="P58" s="47" t="s">
        <v>45</v>
      </c>
      <c r="Q58" s="49" t="s">
        <v>45</v>
      </c>
      <c r="S58" s="297" t="s">
        <v>225</v>
      </c>
      <c r="T58" s="290"/>
    </row>
    <row r="59" spans="1:20" ht="57" customHeight="1" thickBot="1" x14ac:dyDescent="0.4">
      <c r="A59" s="5"/>
      <c r="B59" s="189">
        <f t="shared" si="0"/>
        <v>12</v>
      </c>
      <c r="C59" s="73" t="s">
        <v>49</v>
      </c>
      <c r="D59" s="199">
        <v>0.999</v>
      </c>
      <c r="E59" s="147">
        <v>0.99</v>
      </c>
      <c r="F59" s="147" t="s">
        <v>46</v>
      </c>
      <c r="G59" s="279">
        <v>0.99860000000000004</v>
      </c>
      <c r="H59" s="279">
        <v>0.99860000000000004</v>
      </c>
      <c r="I59" s="245"/>
      <c r="J59" s="245"/>
      <c r="K59" s="53"/>
      <c r="L59" s="279">
        <v>0.99860000000000004</v>
      </c>
      <c r="M59" s="279">
        <v>0.99860000000000004</v>
      </c>
      <c r="N59" s="25"/>
      <c r="O59" s="49" t="s">
        <v>45</v>
      </c>
      <c r="P59" s="47" t="s">
        <v>45</v>
      </c>
      <c r="Q59" s="49" t="s">
        <v>45</v>
      </c>
      <c r="S59" s="325"/>
      <c r="T59" s="290"/>
    </row>
    <row r="60" spans="1:20" ht="69.95" customHeight="1" thickBot="1" x14ac:dyDescent="0.4">
      <c r="A60" s="5"/>
      <c r="B60" s="189">
        <f t="shared" si="0"/>
        <v>13</v>
      </c>
      <c r="C60" s="74" t="s">
        <v>50</v>
      </c>
      <c r="D60" s="199">
        <v>0.1134</v>
      </c>
      <c r="E60" s="147">
        <v>0</v>
      </c>
      <c r="F60" s="147" t="s">
        <v>46</v>
      </c>
      <c r="G60" s="279">
        <v>0.11269999999999999</v>
      </c>
      <c r="H60" s="279">
        <v>0.11260000000000001</v>
      </c>
      <c r="I60" s="244"/>
      <c r="J60" s="244"/>
      <c r="K60" s="53"/>
      <c r="L60" s="279">
        <v>0.11269999999999999</v>
      </c>
      <c r="M60" s="279">
        <v>0.11269999999999999</v>
      </c>
      <c r="N60" s="25"/>
      <c r="O60" s="49" t="s">
        <v>45</v>
      </c>
      <c r="P60" s="47" t="s">
        <v>45</v>
      </c>
      <c r="Q60" s="49" t="s">
        <v>45</v>
      </c>
      <c r="S60" s="325"/>
      <c r="T60" s="290"/>
    </row>
    <row r="61" spans="1:20" ht="69.95" customHeight="1" thickBot="1" x14ac:dyDescent="0.4">
      <c r="A61" s="11"/>
      <c r="B61" s="189">
        <f t="shared" si="0"/>
        <v>14</v>
      </c>
      <c r="C61" s="264" t="s">
        <v>41</v>
      </c>
      <c r="D61" s="224">
        <v>0.86</v>
      </c>
      <c r="E61" s="147">
        <v>0.85</v>
      </c>
      <c r="F61" s="147" t="s">
        <v>46</v>
      </c>
      <c r="G61" s="279">
        <v>0.8831</v>
      </c>
      <c r="H61" s="279">
        <v>0.84909999999999997</v>
      </c>
      <c r="I61" s="245"/>
      <c r="J61" s="245"/>
      <c r="K61" s="53"/>
      <c r="L61" s="279">
        <v>0.84909999999999997</v>
      </c>
      <c r="M61" s="279">
        <v>0.85</v>
      </c>
      <c r="N61" s="25"/>
      <c r="O61" s="52">
        <v>0.871</v>
      </c>
      <c r="P61" s="52">
        <v>0.86799999999999999</v>
      </c>
      <c r="Q61" s="76">
        <v>3</v>
      </c>
      <c r="S61" s="325"/>
      <c r="T61" s="290"/>
    </row>
    <row r="62" spans="1:20" ht="69.95" customHeight="1" thickBot="1" x14ac:dyDescent="0.4">
      <c r="A62" s="11"/>
      <c r="B62" s="189">
        <f t="shared" si="0"/>
        <v>15</v>
      </c>
      <c r="C62" s="64" t="s">
        <v>43</v>
      </c>
      <c r="D62" s="199">
        <v>0.84560000000000002</v>
      </c>
      <c r="E62" s="147">
        <v>0.84560000000000002</v>
      </c>
      <c r="F62" s="147" t="s">
        <v>38</v>
      </c>
      <c r="G62" s="216">
        <v>0.84599999999999997</v>
      </c>
      <c r="H62" s="43">
        <v>0.84599999999999997</v>
      </c>
      <c r="I62" s="244"/>
      <c r="J62" s="244"/>
      <c r="K62" s="51"/>
      <c r="L62" s="216">
        <v>0.84599999999999997</v>
      </c>
      <c r="M62" s="216">
        <v>0.84599999999999997</v>
      </c>
      <c r="N62" s="29"/>
      <c r="O62" s="52">
        <v>0.86</v>
      </c>
      <c r="P62" s="52">
        <v>0.84699999999999998</v>
      </c>
      <c r="Q62" s="76">
        <v>3</v>
      </c>
      <c r="S62" s="325"/>
      <c r="T62" s="290"/>
    </row>
    <row r="63" spans="1:20" ht="77.25" customHeight="1" thickBot="1" x14ac:dyDescent="0.4">
      <c r="A63" s="11"/>
      <c r="B63" s="189">
        <f t="shared" si="0"/>
        <v>16</v>
      </c>
      <c r="C63" s="65" t="s">
        <v>57</v>
      </c>
      <c r="D63" s="199">
        <v>0.89100000000000001</v>
      </c>
      <c r="E63" s="147">
        <v>0.89100000000000001</v>
      </c>
      <c r="F63" s="147" t="s">
        <v>38</v>
      </c>
      <c r="G63" s="216">
        <v>0.89100000000000001</v>
      </c>
      <c r="H63" s="43">
        <v>0.89100000000000001</v>
      </c>
      <c r="I63" s="244"/>
      <c r="J63" s="244"/>
      <c r="K63" s="53"/>
      <c r="L63" s="216">
        <v>0.89100000000000001</v>
      </c>
      <c r="M63" s="216">
        <v>0.89100000000000001</v>
      </c>
      <c r="N63" s="30"/>
      <c r="O63" s="52">
        <v>0.84699999999999998</v>
      </c>
      <c r="P63" s="52">
        <v>0.84199999999999997</v>
      </c>
      <c r="Q63" s="76">
        <v>2</v>
      </c>
      <c r="S63" s="325"/>
      <c r="T63" s="290"/>
    </row>
    <row r="64" spans="1:20" ht="69.95" customHeight="1" thickBot="1" x14ac:dyDescent="0.4">
      <c r="A64" s="11"/>
      <c r="B64" s="189">
        <f t="shared" si="0"/>
        <v>17</v>
      </c>
      <c r="C64" s="162" t="s">
        <v>58</v>
      </c>
      <c r="D64" s="199">
        <v>0.313</v>
      </c>
      <c r="E64" s="147">
        <v>0.313</v>
      </c>
      <c r="F64" s="147" t="s">
        <v>38</v>
      </c>
      <c r="G64" s="224">
        <v>0.313</v>
      </c>
      <c r="H64" s="126">
        <v>0.313</v>
      </c>
      <c r="I64" s="248"/>
      <c r="J64" s="248"/>
      <c r="K64" s="164"/>
      <c r="L64" s="224">
        <v>0.313</v>
      </c>
      <c r="M64" s="224">
        <v>0.313</v>
      </c>
      <c r="N64" s="30"/>
      <c r="O64" s="52">
        <v>0.65900000000000003</v>
      </c>
      <c r="P64" s="52">
        <v>0.57899999999999996</v>
      </c>
      <c r="Q64" s="76">
        <v>4</v>
      </c>
      <c r="S64" s="325"/>
      <c r="T64" s="290"/>
    </row>
    <row r="65" spans="1:20" ht="61.15" customHeight="1" thickBot="1" x14ac:dyDescent="0.4">
      <c r="A65" s="165"/>
      <c r="B65" s="189">
        <f t="shared" si="0"/>
        <v>18</v>
      </c>
      <c r="C65" s="265" t="s">
        <v>59</v>
      </c>
      <c r="D65" s="266">
        <v>0.89300000000000002</v>
      </c>
      <c r="E65" s="267">
        <v>0.89300000000000002</v>
      </c>
      <c r="F65" s="160" t="s">
        <v>38</v>
      </c>
      <c r="G65" s="268">
        <v>0.89300000000000002</v>
      </c>
      <c r="H65" s="295">
        <v>0.89300000000000002</v>
      </c>
      <c r="I65" s="269"/>
      <c r="J65" s="269"/>
      <c r="K65" s="53"/>
      <c r="L65" s="268">
        <v>0.89300000000000002</v>
      </c>
      <c r="M65" s="268">
        <v>0.89300000000000002</v>
      </c>
      <c r="N65" s="31"/>
      <c r="O65" s="52">
        <v>0.878</v>
      </c>
      <c r="P65" s="52">
        <v>0.86899999999999999</v>
      </c>
      <c r="Q65" s="76">
        <v>2</v>
      </c>
      <c r="S65" s="326"/>
      <c r="T65" s="291"/>
    </row>
    <row r="66" spans="1:20" ht="61.15" customHeight="1" x14ac:dyDescent="0.45">
      <c r="A66" s="130"/>
      <c r="B66" s="191"/>
      <c r="C66" s="131"/>
      <c r="D66" s="132"/>
      <c r="E66" s="132"/>
      <c r="F66" s="132"/>
      <c r="G66" s="132"/>
      <c r="H66" s="132"/>
      <c r="I66" s="132"/>
      <c r="J66" s="132"/>
      <c r="K66" s="133"/>
      <c r="L66" s="132"/>
      <c r="M66" s="132"/>
      <c r="N66" s="36"/>
      <c r="O66" s="133"/>
      <c r="P66" s="133"/>
      <c r="Q66" s="134"/>
    </row>
    <row r="67" spans="1:20" ht="61.15" customHeight="1" x14ac:dyDescent="0.45">
      <c r="A67" s="130"/>
      <c r="B67" s="191"/>
      <c r="C67" s="131"/>
      <c r="D67" s="132"/>
      <c r="E67" s="132"/>
      <c r="F67" s="132"/>
      <c r="G67" s="132"/>
      <c r="H67" s="132"/>
      <c r="I67" s="132"/>
      <c r="J67" s="132"/>
      <c r="K67" s="133"/>
      <c r="L67" s="132"/>
      <c r="M67" s="132"/>
      <c r="N67" s="36"/>
      <c r="O67" s="133"/>
      <c r="P67" s="133"/>
      <c r="Q67" s="134"/>
    </row>
    <row r="68" spans="1:20" ht="61.15" customHeight="1" x14ac:dyDescent="0.45">
      <c r="A68" s="130"/>
      <c r="B68" s="191"/>
      <c r="C68" s="131"/>
      <c r="D68" s="132"/>
      <c r="E68" s="132"/>
      <c r="F68" s="132"/>
      <c r="G68" s="132"/>
      <c r="H68" s="132"/>
      <c r="I68" s="132"/>
      <c r="J68" s="132"/>
      <c r="K68" s="133"/>
      <c r="L68" s="132"/>
      <c r="M68" s="132"/>
      <c r="N68" s="36"/>
      <c r="O68" s="133"/>
      <c r="P68" s="133"/>
      <c r="Q68" s="134"/>
    </row>
    <row r="69" spans="1:20" ht="61.15" customHeight="1" x14ac:dyDescent="0.45">
      <c r="A69" s="130"/>
      <c r="B69" s="191"/>
      <c r="C69" s="131"/>
      <c r="D69" s="132"/>
      <c r="E69" s="132"/>
      <c r="F69" s="132"/>
      <c r="G69" s="132"/>
      <c r="H69" s="132"/>
      <c r="I69" s="132"/>
      <c r="J69" s="132"/>
      <c r="K69" s="133"/>
      <c r="L69" s="132"/>
      <c r="M69" s="132"/>
      <c r="N69" s="36"/>
      <c r="O69" s="133"/>
      <c r="P69" s="133"/>
      <c r="Q69" s="134"/>
    </row>
    <row r="70" spans="1:20" customFormat="1" ht="32.25" customHeight="1" thickBot="1" x14ac:dyDescent="0.55000000000000004">
      <c r="B70" s="192"/>
      <c r="T70" s="129"/>
    </row>
    <row r="71" spans="1:20" s="19" customFormat="1" ht="69.95" customHeight="1" thickBot="1" x14ac:dyDescent="0.5">
      <c r="A71" s="12"/>
      <c r="B71" s="78" t="s">
        <v>20</v>
      </c>
      <c r="C71" s="40" t="s">
        <v>19</v>
      </c>
      <c r="D71" s="101" t="str">
        <f>D46</f>
        <v>2024/25 Result</v>
      </c>
      <c r="E71" s="101" t="str">
        <f>E46</f>
        <v>Target 2025/26</v>
      </c>
      <c r="F71" s="101" t="s">
        <v>161</v>
      </c>
      <c r="G71" s="40" t="s">
        <v>21</v>
      </c>
      <c r="H71" s="40" t="s">
        <v>22</v>
      </c>
      <c r="I71" s="41" t="s">
        <v>23</v>
      </c>
      <c r="J71" s="40" t="s">
        <v>24</v>
      </c>
      <c r="K71" s="40" t="s">
        <v>25</v>
      </c>
      <c r="L71" s="40" t="s">
        <v>26</v>
      </c>
      <c r="M71" s="40" t="s">
        <v>27</v>
      </c>
      <c r="N71" s="10"/>
      <c r="O71" s="170" t="str">
        <f>O46</f>
        <v>Peer Average 2024/25</v>
      </c>
      <c r="P71" s="170" t="str">
        <f t="shared" ref="P71:Q71" si="1">P46</f>
        <v>Scottish Average 2024/25</v>
      </c>
      <c r="Q71" s="41" t="str">
        <f t="shared" si="1"/>
        <v>Quartile 2024/25</v>
      </c>
      <c r="S71" s="277" t="s">
        <v>188</v>
      </c>
      <c r="T71" s="277" t="s">
        <v>163</v>
      </c>
    </row>
    <row r="72" spans="1:20" s="19" customFormat="1" ht="69.95" customHeight="1" thickBot="1" x14ac:dyDescent="0.5">
      <c r="A72" s="354" t="s">
        <v>86</v>
      </c>
      <c r="B72" s="355"/>
      <c r="C72" s="355"/>
      <c r="D72" s="355"/>
      <c r="E72" s="356"/>
      <c r="F72" s="220"/>
      <c r="G72" s="307">
        <f>15/16</f>
        <v>0.9375</v>
      </c>
      <c r="H72" s="307">
        <f>15/16</f>
        <v>0.9375</v>
      </c>
      <c r="I72" s="307"/>
      <c r="J72" s="307"/>
      <c r="K72" s="308"/>
      <c r="L72" s="307">
        <f>15/16</f>
        <v>0.9375</v>
      </c>
      <c r="M72" s="307">
        <f>15/16</f>
        <v>0.9375</v>
      </c>
      <c r="N72" s="10"/>
      <c r="O72" s="81"/>
      <c r="P72" s="81"/>
      <c r="Q72" s="320"/>
      <c r="S72" s="278"/>
      <c r="T72" s="278"/>
    </row>
    <row r="73" spans="1:20" ht="200.25" customHeight="1" thickBot="1" x14ac:dyDescent="0.35">
      <c r="A73" s="119" t="s">
        <v>35</v>
      </c>
      <c r="B73" s="189">
        <f>B65+1</f>
        <v>19</v>
      </c>
      <c r="C73" s="60" t="s">
        <v>60</v>
      </c>
      <c r="D73" s="225">
        <v>23.68</v>
      </c>
      <c r="E73" s="97" t="s">
        <v>134</v>
      </c>
      <c r="F73" s="97" t="s">
        <v>162</v>
      </c>
      <c r="G73" s="294">
        <v>34.06</v>
      </c>
      <c r="H73" s="284">
        <v>31.27</v>
      </c>
      <c r="I73" s="46"/>
      <c r="J73" s="46"/>
      <c r="K73" s="51"/>
      <c r="L73" s="294">
        <v>31.27</v>
      </c>
      <c r="M73" s="294">
        <v>31.27</v>
      </c>
      <c r="N73" s="32"/>
      <c r="O73" s="54" t="s">
        <v>196</v>
      </c>
      <c r="P73" s="54" t="s">
        <v>197</v>
      </c>
      <c r="Q73" s="321">
        <v>2</v>
      </c>
      <c r="S73" s="331" t="s">
        <v>216</v>
      </c>
      <c r="T73" s="315" t="s">
        <v>178</v>
      </c>
    </row>
    <row r="74" spans="1:20" ht="95.1" customHeight="1" thickBot="1" x14ac:dyDescent="0.4">
      <c r="A74" s="88"/>
      <c r="B74" s="189">
        <f>B73+1</f>
        <v>20</v>
      </c>
      <c r="C74" s="66" t="s">
        <v>61</v>
      </c>
      <c r="D74" s="218">
        <v>4.0000000000000001E-3</v>
      </c>
      <c r="E74" s="179">
        <v>5.0000000000000001E-3</v>
      </c>
      <c r="F74" s="179" t="s">
        <v>162</v>
      </c>
      <c r="G74" s="295">
        <v>4.5999999999999999E-3</v>
      </c>
      <c r="H74" s="335">
        <v>4.7999999999999996E-3</v>
      </c>
      <c r="I74" s="249"/>
      <c r="J74" s="249"/>
      <c r="K74" s="51"/>
      <c r="L74" s="295">
        <v>4.7000000000000002E-3</v>
      </c>
      <c r="M74" s="295">
        <v>4.7000000000000002E-3</v>
      </c>
      <c r="N74" s="28"/>
      <c r="O74" s="55">
        <v>6.0000000000000001E-3</v>
      </c>
      <c r="P74" s="55">
        <v>1.2699999999999999E-2</v>
      </c>
      <c r="Q74" s="321">
        <v>2</v>
      </c>
      <c r="S74" s="325"/>
      <c r="T74" s="327"/>
    </row>
    <row r="75" spans="1:20" ht="95.1" customHeight="1" thickBot="1" x14ac:dyDescent="0.4">
      <c r="A75" s="88"/>
      <c r="B75" s="189">
        <f t="shared" ref="B75:B88" si="2">B74+1</f>
        <v>21</v>
      </c>
      <c r="C75" s="66" t="s">
        <v>115</v>
      </c>
      <c r="D75" s="124">
        <v>6.5299999999999997E-2</v>
      </c>
      <c r="E75" s="179">
        <v>7.0000000000000007E-2</v>
      </c>
      <c r="F75" s="179" t="s">
        <v>162</v>
      </c>
      <c r="G75" s="295">
        <v>1.24E-2</v>
      </c>
      <c r="H75" s="124">
        <v>1.2999999999999999E-2</v>
      </c>
      <c r="I75" s="249"/>
      <c r="J75" s="249"/>
      <c r="K75" s="51"/>
      <c r="L75" s="295">
        <v>2.5399999999999999E-2</v>
      </c>
      <c r="M75" s="295">
        <v>0.06</v>
      </c>
      <c r="N75" s="28"/>
      <c r="O75" s="55">
        <v>6.9000000000000006E-2</v>
      </c>
      <c r="P75" s="55">
        <v>7.0999999999999994E-2</v>
      </c>
      <c r="Q75" s="321">
        <v>3</v>
      </c>
      <c r="S75" s="325"/>
      <c r="T75" s="327"/>
    </row>
    <row r="76" spans="1:20" ht="95.1" customHeight="1" thickBot="1" x14ac:dyDescent="0.4">
      <c r="A76" s="89" t="s">
        <v>1</v>
      </c>
      <c r="B76" s="189">
        <f t="shared" si="2"/>
        <v>22</v>
      </c>
      <c r="C76" s="60" t="s">
        <v>62</v>
      </c>
      <c r="D76" s="124">
        <v>4.1200000000000001E-2</v>
      </c>
      <c r="E76" s="179">
        <v>4.4999999999999998E-2</v>
      </c>
      <c r="F76" s="179" t="s">
        <v>162</v>
      </c>
      <c r="G76" s="295">
        <v>3.5900000000000001E-2</v>
      </c>
      <c r="H76" s="124">
        <v>3.4799999999999998E-2</v>
      </c>
      <c r="I76" s="249"/>
      <c r="J76" s="249"/>
      <c r="K76" s="51"/>
      <c r="L76" s="295">
        <v>3.4799999999999998E-2</v>
      </c>
      <c r="M76" s="295">
        <v>3.4799999999999998E-2</v>
      </c>
      <c r="N76" s="25"/>
      <c r="O76" s="52">
        <v>3.5000000000000003E-2</v>
      </c>
      <c r="P76" s="52">
        <v>6.2E-2</v>
      </c>
      <c r="Q76" s="76">
        <v>3</v>
      </c>
      <c r="S76" s="325"/>
      <c r="T76" s="327"/>
    </row>
    <row r="77" spans="1:20" ht="95.1" customHeight="1" thickBot="1" x14ac:dyDescent="0.4">
      <c r="A77" s="351" t="s">
        <v>80</v>
      </c>
      <c r="B77" s="189">
        <f t="shared" si="2"/>
        <v>23</v>
      </c>
      <c r="C77" s="60" t="s">
        <v>10</v>
      </c>
      <c r="D77" s="124">
        <v>2.93E-2</v>
      </c>
      <c r="E77" s="179">
        <v>3.2000000000000001E-2</v>
      </c>
      <c r="F77" s="179" t="s">
        <v>162</v>
      </c>
      <c r="G77" s="295">
        <v>2.9499999999999998E-2</v>
      </c>
      <c r="H77" s="124">
        <v>2.8400000000000002E-2</v>
      </c>
      <c r="I77" s="249"/>
      <c r="J77" s="249"/>
      <c r="K77" s="51"/>
      <c r="L77" s="295">
        <v>2.8400000000000002E-2</v>
      </c>
      <c r="M77" s="295">
        <v>2.8400000000000002E-2</v>
      </c>
      <c r="N77" s="25"/>
      <c r="O77" s="49" t="s">
        <v>45</v>
      </c>
      <c r="P77" s="47" t="s">
        <v>45</v>
      </c>
      <c r="Q77" s="49" t="s">
        <v>45</v>
      </c>
      <c r="S77" s="325"/>
      <c r="T77" s="327"/>
    </row>
    <row r="78" spans="1:20" ht="95.1" customHeight="1" thickBot="1" x14ac:dyDescent="0.4">
      <c r="A78" s="352"/>
      <c r="B78" s="189">
        <f t="shared" si="2"/>
        <v>24</v>
      </c>
      <c r="C78" s="60" t="s">
        <v>63</v>
      </c>
      <c r="D78" s="45">
        <v>0.999</v>
      </c>
      <c r="E78" s="179">
        <v>0.995</v>
      </c>
      <c r="F78" s="179" t="s">
        <v>107</v>
      </c>
      <c r="G78" s="336">
        <v>1.002</v>
      </c>
      <c r="H78" s="45">
        <v>1.0085</v>
      </c>
      <c r="I78" s="250"/>
      <c r="J78" s="250"/>
      <c r="K78" s="51"/>
      <c r="L78" s="336">
        <v>1.0049999999999999</v>
      </c>
      <c r="M78" s="336">
        <v>1.0049999999999999</v>
      </c>
      <c r="N78" s="33"/>
      <c r="O78" s="52">
        <v>0.999</v>
      </c>
      <c r="P78" s="52">
        <v>1.002</v>
      </c>
      <c r="Q78" s="76">
        <v>3</v>
      </c>
      <c r="S78" s="325"/>
      <c r="T78" s="327"/>
    </row>
    <row r="79" spans="1:20" ht="95.1" customHeight="1" thickBot="1" x14ac:dyDescent="0.4">
      <c r="A79" s="352"/>
      <c r="B79" s="189">
        <f t="shared" si="2"/>
        <v>25</v>
      </c>
      <c r="C79" s="66" t="s">
        <v>116</v>
      </c>
      <c r="D79" s="218">
        <v>1.18E-2</v>
      </c>
      <c r="E79" s="179">
        <v>1.35E-2</v>
      </c>
      <c r="F79" s="179" t="s">
        <v>162</v>
      </c>
      <c r="G79" s="295">
        <v>6.4999999999999997E-3</v>
      </c>
      <c r="H79" s="124">
        <v>6.4000000000000003E-3</v>
      </c>
      <c r="I79" s="249"/>
      <c r="J79" s="249"/>
      <c r="L79" s="295">
        <v>6.4000000000000003E-3</v>
      </c>
      <c r="M79" s="295">
        <v>6.4000000000000003E-3</v>
      </c>
      <c r="N79" s="33"/>
      <c r="O79" s="49" t="s">
        <v>45</v>
      </c>
      <c r="P79" s="47" t="s">
        <v>45</v>
      </c>
      <c r="Q79" s="49" t="s">
        <v>45</v>
      </c>
      <c r="S79" s="325"/>
      <c r="T79" s="327"/>
    </row>
    <row r="80" spans="1:20" ht="95.1" customHeight="1" thickBot="1" x14ac:dyDescent="0.4">
      <c r="A80" s="352"/>
      <c r="B80" s="189">
        <f t="shared" si="2"/>
        <v>26</v>
      </c>
      <c r="C80" s="66" t="s">
        <v>117</v>
      </c>
      <c r="D80" s="124">
        <v>3.56E-2</v>
      </c>
      <c r="E80" s="179">
        <v>3.7499999999999999E-2</v>
      </c>
      <c r="F80" s="179" t="s">
        <v>162</v>
      </c>
      <c r="G80" s="295">
        <v>3.0200000000000001E-2</v>
      </c>
      <c r="H80" s="124">
        <v>3.2300000000000002E-2</v>
      </c>
      <c r="I80" s="249"/>
      <c r="J80" s="249"/>
      <c r="K80" s="51"/>
      <c r="L80" s="295">
        <v>3.2300000000000002E-2</v>
      </c>
      <c r="M80" s="295">
        <v>3.2300000000000002E-2</v>
      </c>
      <c r="N80" s="33"/>
      <c r="O80" s="49" t="s">
        <v>45</v>
      </c>
      <c r="P80" s="47" t="s">
        <v>45</v>
      </c>
      <c r="Q80" s="49" t="s">
        <v>45</v>
      </c>
      <c r="S80" s="325"/>
      <c r="T80" s="327"/>
    </row>
    <row r="81" spans="1:20" ht="95.1" customHeight="1" thickBot="1" x14ac:dyDescent="0.4">
      <c r="A81" s="352"/>
      <c r="B81" s="189">
        <f t="shared" si="2"/>
        <v>27</v>
      </c>
      <c r="C81" s="66" t="s">
        <v>118</v>
      </c>
      <c r="D81" s="203">
        <v>28635</v>
      </c>
      <c r="E81" s="206">
        <v>18000</v>
      </c>
      <c r="F81" s="206" t="s">
        <v>107</v>
      </c>
      <c r="G81" s="300">
        <v>8764</v>
      </c>
      <c r="H81" s="300">
        <v>5419.58</v>
      </c>
      <c r="I81" s="251"/>
      <c r="J81" s="251"/>
      <c r="K81" s="51"/>
      <c r="L81" s="300">
        <v>13580.08</v>
      </c>
      <c r="M81" s="300">
        <v>18000</v>
      </c>
      <c r="N81" s="33"/>
      <c r="O81" s="49" t="s">
        <v>45</v>
      </c>
      <c r="P81" s="47" t="s">
        <v>45</v>
      </c>
      <c r="Q81" s="49" t="s">
        <v>45</v>
      </c>
      <c r="S81" s="325"/>
      <c r="T81" s="327"/>
    </row>
    <row r="82" spans="1:20" ht="95.1" customHeight="1" thickBot="1" x14ac:dyDescent="0.4">
      <c r="A82" s="352"/>
      <c r="B82" s="189">
        <f t="shared" si="2"/>
        <v>28</v>
      </c>
      <c r="C82" s="66" t="s">
        <v>113</v>
      </c>
      <c r="D82" s="100">
        <v>0.98899999999999999</v>
      </c>
      <c r="E82" s="179">
        <v>0.98</v>
      </c>
      <c r="F82" s="179" t="s">
        <v>162</v>
      </c>
      <c r="G82" s="295">
        <v>1</v>
      </c>
      <c r="H82" s="124">
        <v>1</v>
      </c>
      <c r="I82" s="249"/>
      <c r="J82" s="249"/>
      <c r="K82" s="51"/>
      <c r="L82" s="295">
        <v>1</v>
      </c>
      <c r="M82" s="295">
        <v>1</v>
      </c>
      <c r="N82" s="34"/>
      <c r="O82" s="55">
        <v>0.96299999999999997</v>
      </c>
      <c r="P82" s="55">
        <v>0.93400000000000005</v>
      </c>
      <c r="Q82" s="321">
        <v>2</v>
      </c>
      <c r="S82" s="325"/>
      <c r="T82" s="327"/>
    </row>
    <row r="83" spans="1:20" ht="95.1" customHeight="1" thickBot="1" x14ac:dyDescent="0.4">
      <c r="A83" s="173"/>
      <c r="B83" s="189">
        <f t="shared" si="2"/>
        <v>29</v>
      </c>
      <c r="C83" s="66" t="s">
        <v>151</v>
      </c>
      <c r="D83" s="100" t="s">
        <v>45</v>
      </c>
      <c r="E83" s="179">
        <v>0.98</v>
      </c>
      <c r="F83" s="179" t="s">
        <v>162</v>
      </c>
      <c r="G83" s="295">
        <v>1</v>
      </c>
      <c r="H83" s="124">
        <v>1</v>
      </c>
      <c r="I83" s="249"/>
      <c r="J83" s="249"/>
      <c r="K83" s="51"/>
      <c r="L83" s="295">
        <v>1</v>
      </c>
      <c r="M83" s="295">
        <v>1</v>
      </c>
      <c r="N83" s="34"/>
      <c r="O83" s="49" t="s">
        <v>45</v>
      </c>
      <c r="P83" s="47" t="s">
        <v>45</v>
      </c>
      <c r="Q83" s="49" t="s">
        <v>45</v>
      </c>
      <c r="S83" s="325"/>
      <c r="T83" s="327"/>
    </row>
    <row r="84" spans="1:20" ht="95.1" customHeight="1" thickBot="1" x14ac:dyDescent="0.4">
      <c r="A84" s="173"/>
      <c r="B84" s="189">
        <f t="shared" si="2"/>
        <v>30</v>
      </c>
      <c r="C84" s="66" t="s">
        <v>152</v>
      </c>
      <c r="D84" s="100" t="s">
        <v>45</v>
      </c>
      <c r="E84" s="179">
        <v>0.98</v>
      </c>
      <c r="F84" s="179" t="s">
        <v>162</v>
      </c>
      <c r="G84" s="295">
        <v>1</v>
      </c>
      <c r="H84" s="124">
        <v>1</v>
      </c>
      <c r="I84" s="249"/>
      <c r="J84" s="249"/>
      <c r="K84" s="51"/>
      <c r="L84" s="295">
        <v>1</v>
      </c>
      <c r="M84" s="295">
        <v>1</v>
      </c>
      <c r="N84" s="34"/>
      <c r="O84" s="49" t="s">
        <v>45</v>
      </c>
      <c r="P84" s="47" t="s">
        <v>45</v>
      </c>
      <c r="Q84" s="49" t="s">
        <v>45</v>
      </c>
      <c r="S84" s="325"/>
      <c r="T84" s="327"/>
    </row>
    <row r="85" spans="1:20" ht="95.1" customHeight="1" thickBot="1" x14ac:dyDescent="0.4">
      <c r="A85" s="173"/>
      <c r="B85" s="189">
        <f t="shared" si="2"/>
        <v>31</v>
      </c>
      <c r="C85" s="66" t="s">
        <v>153</v>
      </c>
      <c r="D85" s="100" t="s">
        <v>45</v>
      </c>
      <c r="E85" s="179">
        <v>0.98</v>
      </c>
      <c r="F85" s="179" t="s">
        <v>162</v>
      </c>
      <c r="G85" s="295">
        <v>1</v>
      </c>
      <c r="H85" s="124">
        <v>1</v>
      </c>
      <c r="I85" s="249"/>
      <c r="J85" s="249"/>
      <c r="K85" s="51"/>
      <c r="L85" s="295">
        <v>1</v>
      </c>
      <c r="M85" s="295">
        <v>1</v>
      </c>
      <c r="N85" s="34"/>
      <c r="O85" s="49" t="s">
        <v>45</v>
      </c>
      <c r="P85" s="47" t="s">
        <v>45</v>
      </c>
      <c r="Q85" s="49" t="s">
        <v>45</v>
      </c>
      <c r="S85" s="325"/>
      <c r="T85" s="327"/>
    </row>
    <row r="86" spans="1:20" ht="96.75" customHeight="1" thickBot="1" x14ac:dyDescent="0.25">
      <c r="A86" s="85" t="s">
        <v>156</v>
      </c>
      <c r="B86" s="189">
        <f t="shared" si="2"/>
        <v>32</v>
      </c>
      <c r="C86" s="60" t="s">
        <v>64</v>
      </c>
      <c r="D86" s="226">
        <v>0.89600000000000002</v>
      </c>
      <c r="E86" s="211">
        <v>0.94</v>
      </c>
      <c r="F86" s="211" t="s">
        <v>162</v>
      </c>
      <c r="G86" s="295">
        <v>0.96499999999999997</v>
      </c>
      <c r="H86" s="45">
        <v>0.95699999999999996</v>
      </c>
      <c r="I86" s="250"/>
      <c r="J86" s="250"/>
      <c r="K86" s="51"/>
      <c r="L86" s="295">
        <v>0.95699999999999996</v>
      </c>
      <c r="M86" s="295">
        <v>0.95699999999999996</v>
      </c>
      <c r="N86" s="28"/>
      <c r="O86" s="55">
        <v>0.92400000000000004</v>
      </c>
      <c r="P86" s="55">
        <v>0.91600000000000004</v>
      </c>
      <c r="Q86" s="321">
        <v>4</v>
      </c>
      <c r="S86" s="325"/>
      <c r="T86" s="328"/>
    </row>
    <row r="87" spans="1:20" ht="95.1" customHeight="1" thickBot="1" x14ac:dyDescent="0.4">
      <c r="A87" s="5"/>
      <c r="B87" s="189">
        <f t="shared" si="2"/>
        <v>33</v>
      </c>
      <c r="C87" s="67" t="s">
        <v>31</v>
      </c>
      <c r="D87" s="100">
        <v>1</v>
      </c>
      <c r="E87" s="179">
        <v>0.99</v>
      </c>
      <c r="F87" s="179" t="s">
        <v>162</v>
      </c>
      <c r="G87" s="295">
        <v>1</v>
      </c>
      <c r="H87" s="100">
        <v>1</v>
      </c>
      <c r="I87" s="252"/>
      <c r="J87" s="252"/>
      <c r="K87" s="51"/>
      <c r="L87" s="295">
        <v>1</v>
      </c>
      <c r="M87" s="295">
        <v>1</v>
      </c>
      <c r="N87" s="35"/>
      <c r="O87" s="49" t="s">
        <v>45</v>
      </c>
      <c r="P87" s="47" t="s">
        <v>45</v>
      </c>
      <c r="Q87" s="49" t="s">
        <v>45</v>
      </c>
      <c r="S87" s="325"/>
      <c r="T87" s="327"/>
    </row>
    <row r="88" spans="1:20" ht="95.1" customHeight="1" thickBot="1" x14ac:dyDescent="0.4">
      <c r="A88" s="5"/>
      <c r="B88" s="189">
        <f t="shared" si="2"/>
        <v>34</v>
      </c>
      <c r="C88" s="63" t="s">
        <v>110</v>
      </c>
      <c r="D88" s="100">
        <v>0.35</v>
      </c>
      <c r="E88" s="179">
        <v>0.28000000000000003</v>
      </c>
      <c r="F88" s="179" t="s">
        <v>162</v>
      </c>
      <c r="G88" s="295">
        <v>0.3</v>
      </c>
      <c r="H88" s="124">
        <v>0.38300000000000001</v>
      </c>
      <c r="I88" s="249"/>
      <c r="J88" s="249"/>
      <c r="K88" s="207"/>
      <c r="L88" s="295">
        <v>0.38300000000000001</v>
      </c>
      <c r="M88" s="295">
        <v>0.38300000000000001</v>
      </c>
      <c r="N88" s="28"/>
      <c r="O88" s="49" t="s">
        <v>45</v>
      </c>
      <c r="P88" s="47" t="s">
        <v>45</v>
      </c>
      <c r="Q88" s="49" t="s">
        <v>45</v>
      </c>
      <c r="S88" s="326"/>
      <c r="T88" s="329"/>
    </row>
    <row r="89" spans="1:20" s="19" customFormat="1" ht="69.95" customHeight="1" thickBot="1" x14ac:dyDescent="0.5">
      <c r="A89" s="13"/>
      <c r="B89" s="78"/>
      <c r="C89" s="40" t="s">
        <v>19</v>
      </c>
      <c r="D89" s="101" t="str">
        <f>D46</f>
        <v>2024/25 Result</v>
      </c>
      <c r="E89" s="101" t="str">
        <f>E46</f>
        <v>Target 2025/26</v>
      </c>
      <c r="F89" s="101" t="s">
        <v>161</v>
      </c>
      <c r="G89" s="143" t="s">
        <v>21</v>
      </c>
      <c r="H89" s="143" t="s">
        <v>22</v>
      </c>
      <c r="I89" s="167" t="s">
        <v>23</v>
      </c>
      <c r="J89" s="143" t="s">
        <v>24</v>
      </c>
      <c r="K89" s="143" t="s">
        <v>25</v>
      </c>
      <c r="L89" s="143" t="s">
        <v>26</v>
      </c>
      <c r="M89" s="143" t="s">
        <v>27</v>
      </c>
      <c r="N89" s="10"/>
      <c r="O89" s="170" t="str">
        <f>O46</f>
        <v>Peer Average 2024/25</v>
      </c>
      <c r="P89" s="170" t="str">
        <f t="shared" ref="P89:Q89" si="3">P46</f>
        <v>Scottish Average 2024/25</v>
      </c>
      <c r="Q89" s="41" t="str">
        <f t="shared" si="3"/>
        <v>Quartile 2024/25</v>
      </c>
      <c r="S89" s="277" t="s">
        <v>188</v>
      </c>
      <c r="T89" s="277" t="s">
        <v>163</v>
      </c>
    </row>
    <row r="90" spans="1:20" s="19" customFormat="1" ht="69.95" customHeight="1" thickBot="1" x14ac:dyDescent="0.5">
      <c r="A90" s="354" t="s">
        <v>86</v>
      </c>
      <c r="B90" s="355"/>
      <c r="C90" s="355"/>
      <c r="D90" s="355"/>
      <c r="E90" s="356"/>
      <c r="F90" s="220"/>
      <c r="G90" s="307">
        <f>8/11</f>
        <v>0.72727272727272729</v>
      </c>
      <c r="H90" s="307">
        <f>8/11</f>
        <v>0.72727272727272729</v>
      </c>
      <c r="I90" s="307"/>
      <c r="J90" s="307"/>
      <c r="K90" s="308"/>
      <c r="L90" s="307">
        <f>8/11</f>
        <v>0.72727272727272729</v>
      </c>
      <c r="M90" s="305">
        <f>11/11</f>
        <v>1</v>
      </c>
      <c r="N90" s="10"/>
      <c r="O90" s="81"/>
      <c r="P90" s="81"/>
      <c r="Q90" s="320"/>
      <c r="S90" s="278"/>
      <c r="T90" s="278"/>
    </row>
    <row r="91" spans="1:20" ht="95.1" customHeight="1" thickBot="1" x14ac:dyDescent="0.25">
      <c r="A91" s="84" t="s">
        <v>2</v>
      </c>
      <c r="B91" s="189">
        <f>B88+1</f>
        <v>35</v>
      </c>
      <c r="C91" s="66" t="s">
        <v>51</v>
      </c>
      <c r="D91" s="228">
        <v>3</v>
      </c>
      <c r="E91" s="176">
        <v>4</v>
      </c>
      <c r="F91" s="176" t="s">
        <v>38</v>
      </c>
      <c r="G91" s="284">
        <v>3</v>
      </c>
      <c r="H91" s="280">
        <v>4</v>
      </c>
      <c r="I91" s="46"/>
      <c r="J91" s="46"/>
      <c r="K91" s="49"/>
      <c r="L91" s="280">
        <v>4</v>
      </c>
      <c r="M91" s="283">
        <v>4</v>
      </c>
      <c r="N91" s="26"/>
      <c r="O91" s="49" t="s">
        <v>45</v>
      </c>
      <c r="P91" s="49" t="s">
        <v>45</v>
      </c>
      <c r="Q91" s="49" t="s">
        <v>45</v>
      </c>
      <c r="S91" s="324"/>
      <c r="T91" s="293" t="s">
        <v>166</v>
      </c>
    </row>
    <row r="92" spans="1:20" ht="95.1" customHeight="1" thickBot="1" x14ac:dyDescent="0.4">
      <c r="A92" s="83" t="s">
        <v>3</v>
      </c>
      <c r="B92" s="189">
        <f>B91+1</f>
        <v>36</v>
      </c>
      <c r="C92" s="66" t="s">
        <v>32</v>
      </c>
      <c r="D92" s="202">
        <v>0.28999999999999998</v>
      </c>
      <c r="E92" s="144">
        <v>0.25</v>
      </c>
      <c r="F92" s="144" t="s">
        <v>46</v>
      </c>
      <c r="G92" s="45">
        <v>0.32</v>
      </c>
      <c r="H92" s="45">
        <v>0.30120000000000002</v>
      </c>
      <c r="I92" s="250"/>
      <c r="J92" s="250"/>
      <c r="K92" s="51"/>
      <c r="L92" s="279">
        <v>0.32</v>
      </c>
      <c r="M92" s="279">
        <v>0.25</v>
      </c>
      <c r="N92" s="26"/>
      <c r="O92" s="49" t="s">
        <v>45</v>
      </c>
      <c r="P92" s="49" t="s">
        <v>45</v>
      </c>
      <c r="Q92" s="49" t="s">
        <v>45</v>
      </c>
      <c r="S92" s="325"/>
      <c r="T92" s="290"/>
    </row>
    <row r="93" spans="1:20" ht="120" customHeight="1" thickBot="1" x14ac:dyDescent="0.4">
      <c r="A93" s="358" t="s">
        <v>81</v>
      </c>
      <c r="B93" s="189">
        <f t="shared" ref="B93:B101" si="4">B92+1</f>
        <v>37</v>
      </c>
      <c r="C93" s="60" t="s">
        <v>65</v>
      </c>
      <c r="D93" s="201">
        <v>0.97099999999999997</v>
      </c>
      <c r="E93" s="175">
        <v>0.95</v>
      </c>
      <c r="F93" s="175" t="s">
        <v>46</v>
      </c>
      <c r="G93" s="282">
        <v>0.81030000000000002</v>
      </c>
      <c r="H93" s="282">
        <v>0.72629999999999995</v>
      </c>
      <c r="I93" s="250"/>
      <c r="J93" s="250"/>
      <c r="K93" s="49"/>
      <c r="L93" s="282">
        <v>0.81030000000000002</v>
      </c>
      <c r="M93" s="279">
        <v>0.95</v>
      </c>
      <c r="N93" s="26"/>
      <c r="O93" s="50">
        <v>0.98099999999999998</v>
      </c>
      <c r="P93" s="50">
        <v>0.97099999999999997</v>
      </c>
      <c r="Q93" s="76">
        <v>3</v>
      </c>
      <c r="S93" s="297" t="s">
        <v>206</v>
      </c>
      <c r="T93" s="297" t="s">
        <v>183</v>
      </c>
    </row>
    <row r="94" spans="1:20" ht="118.5" customHeight="1" thickBot="1" x14ac:dyDescent="0.4">
      <c r="A94" s="359"/>
      <c r="B94" s="189">
        <f t="shared" si="4"/>
        <v>38</v>
      </c>
      <c r="C94" s="60" t="s">
        <v>66</v>
      </c>
      <c r="D94" s="229">
        <v>1</v>
      </c>
      <c r="E94" s="175">
        <v>0.96</v>
      </c>
      <c r="F94" s="175" t="s">
        <v>46</v>
      </c>
      <c r="G94" s="282">
        <v>0.875</v>
      </c>
      <c r="H94" s="282">
        <v>0.66669999999999996</v>
      </c>
      <c r="I94" s="250"/>
      <c r="J94" s="250"/>
      <c r="K94" s="49"/>
      <c r="L94" s="282">
        <v>0.875</v>
      </c>
      <c r="M94" s="279">
        <v>0.96</v>
      </c>
      <c r="N94" s="26"/>
      <c r="O94" s="50">
        <v>0.94899999999999995</v>
      </c>
      <c r="P94" s="52">
        <v>0.90800000000000003</v>
      </c>
      <c r="Q94" s="76">
        <v>3</v>
      </c>
      <c r="S94" s="297" t="s">
        <v>207</v>
      </c>
      <c r="T94" s="290" t="s">
        <v>184</v>
      </c>
    </row>
    <row r="95" spans="1:20" ht="95.1" customHeight="1" thickBot="1" x14ac:dyDescent="0.4">
      <c r="A95" s="86"/>
      <c r="B95" s="189">
        <f t="shared" si="4"/>
        <v>39</v>
      </c>
      <c r="C95" s="68" t="s">
        <v>47</v>
      </c>
      <c r="D95" s="174" t="s">
        <v>136</v>
      </c>
      <c r="E95" s="176" t="s">
        <v>44</v>
      </c>
      <c r="F95" s="176" t="s">
        <v>46</v>
      </c>
      <c r="G95" s="280" t="s">
        <v>164</v>
      </c>
      <c r="H95" s="280" t="s">
        <v>208</v>
      </c>
      <c r="I95" s="46"/>
      <c r="J95" s="46"/>
      <c r="K95" s="49"/>
      <c r="L95" s="280" t="s">
        <v>210</v>
      </c>
      <c r="M95" s="279" t="s">
        <v>44</v>
      </c>
      <c r="N95" s="26"/>
      <c r="O95" s="47" t="s">
        <v>198</v>
      </c>
      <c r="P95" s="56" t="s">
        <v>199</v>
      </c>
      <c r="Q95" s="76">
        <v>1</v>
      </c>
      <c r="S95" s="325"/>
      <c r="T95" s="290"/>
    </row>
    <row r="96" spans="1:20" ht="95.1" customHeight="1" thickBot="1" x14ac:dyDescent="0.4">
      <c r="A96" s="87" t="s">
        <v>157</v>
      </c>
      <c r="B96" s="189">
        <f t="shared" si="4"/>
        <v>40</v>
      </c>
      <c r="C96" s="69" t="s">
        <v>48</v>
      </c>
      <c r="D96" s="174" t="s">
        <v>140</v>
      </c>
      <c r="E96" s="176" t="s">
        <v>128</v>
      </c>
      <c r="F96" s="176" t="s">
        <v>46</v>
      </c>
      <c r="G96" s="280" t="s">
        <v>165</v>
      </c>
      <c r="H96" s="280" t="s">
        <v>209</v>
      </c>
      <c r="I96" s="46"/>
      <c r="J96" s="46"/>
      <c r="K96" s="49"/>
      <c r="L96" s="280" t="s">
        <v>211</v>
      </c>
      <c r="M96" s="279" t="s">
        <v>128</v>
      </c>
      <c r="N96" s="26"/>
      <c r="O96" s="47" t="s">
        <v>200</v>
      </c>
      <c r="P96" s="56" t="s">
        <v>201</v>
      </c>
      <c r="Q96" s="76">
        <v>1</v>
      </c>
      <c r="S96" s="325"/>
      <c r="T96" s="290"/>
    </row>
    <row r="97" spans="1:20" ht="113.25" customHeight="1" thickBot="1" x14ac:dyDescent="0.4">
      <c r="A97" s="86"/>
      <c r="B97" s="189">
        <f t="shared" si="4"/>
        <v>41</v>
      </c>
      <c r="C97" s="75" t="s">
        <v>75</v>
      </c>
      <c r="D97" s="230">
        <v>0.48399999999999999</v>
      </c>
      <c r="E97" s="175">
        <v>0.7</v>
      </c>
      <c r="F97" s="175" t="s">
        <v>46</v>
      </c>
      <c r="G97" s="45">
        <v>0.65149999999999997</v>
      </c>
      <c r="H97" s="282">
        <v>0.74490000000000001</v>
      </c>
      <c r="I97" s="250"/>
      <c r="J97" s="250"/>
      <c r="K97" s="49"/>
      <c r="L97" s="282">
        <v>0.70730000000000004</v>
      </c>
      <c r="M97" s="279">
        <v>0.7</v>
      </c>
      <c r="N97" s="36"/>
      <c r="O97" s="49" t="s">
        <v>45</v>
      </c>
      <c r="P97" s="49" t="s">
        <v>45</v>
      </c>
      <c r="Q97" s="49" t="s">
        <v>45</v>
      </c>
      <c r="S97" s="297" t="s">
        <v>212</v>
      </c>
      <c r="T97" s="290"/>
    </row>
    <row r="98" spans="1:20" ht="95.1" customHeight="1" thickBot="1" x14ac:dyDescent="0.4">
      <c r="A98" s="5"/>
      <c r="B98" s="189">
        <f t="shared" si="4"/>
        <v>42</v>
      </c>
      <c r="C98" s="60" t="s">
        <v>11</v>
      </c>
      <c r="D98" s="174">
        <v>0</v>
      </c>
      <c r="E98" s="176">
        <v>0</v>
      </c>
      <c r="F98" s="176" t="s">
        <v>38</v>
      </c>
      <c r="G98" s="283">
        <v>0</v>
      </c>
      <c r="H98" s="283">
        <v>0</v>
      </c>
      <c r="I98" s="46"/>
      <c r="J98" s="46"/>
      <c r="K98" s="49"/>
      <c r="L98" s="283">
        <v>0</v>
      </c>
      <c r="M98" s="283">
        <v>0</v>
      </c>
      <c r="N98" s="26"/>
      <c r="O98" s="49" t="s">
        <v>45</v>
      </c>
      <c r="P98" s="49" t="s">
        <v>45</v>
      </c>
      <c r="Q98" s="49" t="s">
        <v>45</v>
      </c>
      <c r="S98" s="325"/>
      <c r="T98" s="290"/>
    </row>
    <row r="99" spans="1:20" ht="95.1" customHeight="1" thickBot="1" x14ac:dyDescent="0.4">
      <c r="A99" s="5"/>
      <c r="B99" s="189">
        <f t="shared" si="4"/>
        <v>43</v>
      </c>
      <c r="C99" s="66" t="s">
        <v>85</v>
      </c>
      <c r="D99" s="174">
        <v>843</v>
      </c>
      <c r="E99" s="239" t="s">
        <v>137</v>
      </c>
      <c r="F99" s="239" t="s">
        <v>46</v>
      </c>
      <c r="G99" s="280">
        <v>282</v>
      </c>
      <c r="H99" s="280">
        <v>214</v>
      </c>
      <c r="I99" s="46"/>
      <c r="J99" s="46"/>
      <c r="K99" s="49"/>
      <c r="L99" s="280">
        <v>496</v>
      </c>
      <c r="M99" s="280">
        <v>400</v>
      </c>
      <c r="N99" s="26"/>
      <c r="O99" s="49" t="s">
        <v>45</v>
      </c>
      <c r="P99" s="49" t="s">
        <v>45</v>
      </c>
      <c r="Q99" s="49" t="s">
        <v>45</v>
      </c>
      <c r="S99" s="325"/>
      <c r="T99" s="290"/>
    </row>
    <row r="100" spans="1:20" ht="95.1" customHeight="1" thickBot="1" x14ac:dyDescent="0.4">
      <c r="A100" s="5"/>
      <c r="B100" s="189">
        <f t="shared" si="4"/>
        <v>44</v>
      </c>
      <c r="C100" s="271" t="s">
        <v>67</v>
      </c>
      <c r="D100" s="201">
        <v>0.95</v>
      </c>
      <c r="E100" s="175">
        <v>0.95</v>
      </c>
      <c r="F100" s="276" t="s">
        <v>38</v>
      </c>
      <c r="G100" s="227">
        <v>0.95</v>
      </c>
      <c r="H100" s="45">
        <v>0.95</v>
      </c>
      <c r="I100" s="250"/>
      <c r="J100" s="250"/>
      <c r="K100" s="53"/>
      <c r="L100" s="227">
        <v>0.95</v>
      </c>
      <c r="M100" s="227">
        <v>0.95</v>
      </c>
      <c r="N100" s="35"/>
      <c r="O100" s="55">
        <v>0.91600000000000004</v>
      </c>
      <c r="P100" s="55">
        <v>0.9</v>
      </c>
      <c r="Q100" s="321">
        <v>2</v>
      </c>
      <c r="S100" s="325"/>
      <c r="T100" s="290"/>
    </row>
    <row r="101" spans="1:20" ht="95.1" customHeight="1" thickBot="1" x14ac:dyDescent="0.4">
      <c r="A101" s="118"/>
      <c r="B101" s="189">
        <f t="shared" si="4"/>
        <v>45</v>
      </c>
      <c r="C101" s="272" t="s">
        <v>68</v>
      </c>
      <c r="D101" s="273">
        <v>0.85699999999999998</v>
      </c>
      <c r="E101" s="274">
        <v>0.86</v>
      </c>
      <c r="F101" s="275" t="s">
        <v>38</v>
      </c>
      <c r="G101" s="227">
        <v>0.86</v>
      </c>
      <c r="H101" s="332">
        <v>0.86</v>
      </c>
      <c r="I101" s="254"/>
      <c r="J101" s="254"/>
      <c r="K101" s="53"/>
      <c r="L101" s="227">
        <v>0.86</v>
      </c>
      <c r="M101" s="227">
        <v>0.86</v>
      </c>
      <c r="N101" s="34"/>
      <c r="O101" s="55">
        <v>0.86599999999999999</v>
      </c>
      <c r="P101" s="55">
        <v>0.86299999999999999</v>
      </c>
      <c r="Q101" s="322">
        <v>3</v>
      </c>
      <c r="S101" s="326"/>
      <c r="T101" s="291"/>
    </row>
    <row r="102" spans="1:20" ht="95.1" customHeight="1" x14ac:dyDescent="0.45">
      <c r="A102" s="136"/>
      <c r="B102" s="80"/>
      <c r="C102" s="142"/>
      <c r="D102" s="137"/>
      <c r="E102" s="138"/>
      <c r="F102" s="138"/>
      <c r="G102" s="139"/>
      <c r="H102" s="139"/>
      <c r="I102" s="132"/>
      <c r="J102" s="132"/>
      <c r="K102" s="140"/>
      <c r="L102" s="132"/>
      <c r="M102" s="132"/>
      <c r="N102" s="34"/>
      <c r="O102" s="135"/>
      <c r="P102" s="135"/>
      <c r="Q102" s="141"/>
    </row>
    <row r="103" spans="1:20" customFormat="1" ht="63" customHeight="1" thickBot="1" x14ac:dyDescent="0.55000000000000004">
      <c r="B103" s="192"/>
      <c r="T103" s="129"/>
    </row>
    <row r="104" spans="1:20" s="19" customFormat="1" ht="69.95" customHeight="1" thickBot="1" x14ac:dyDescent="0.5">
      <c r="A104" s="14"/>
      <c r="B104" s="78" t="s">
        <v>20</v>
      </c>
      <c r="C104" s="40" t="s">
        <v>19</v>
      </c>
      <c r="D104" s="101" t="str">
        <f>D46</f>
        <v>2024/25 Result</v>
      </c>
      <c r="E104" s="95" t="str">
        <f>E46</f>
        <v>Target 2025/26</v>
      </c>
      <c r="F104" s="95" t="s">
        <v>161</v>
      </c>
      <c r="G104" s="143" t="s">
        <v>21</v>
      </c>
      <c r="H104" s="143" t="s">
        <v>22</v>
      </c>
      <c r="I104" s="167" t="s">
        <v>23</v>
      </c>
      <c r="J104" s="143" t="s">
        <v>24</v>
      </c>
      <c r="K104" s="143" t="s">
        <v>25</v>
      </c>
      <c r="L104" s="143" t="s">
        <v>26</v>
      </c>
      <c r="M104" s="143" t="s">
        <v>27</v>
      </c>
      <c r="N104" s="10"/>
      <c r="O104" s="170" t="str">
        <f>O46</f>
        <v>Peer Average 2024/25</v>
      </c>
      <c r="P104" s="170" t="str">
        <f t="shared" ref="P104:Q104" si="5">P46</f>
        <v>Scottish Average 2024/25</v>
      </c>
      <c r="Q104" s="41" t="str">
        <f t="shared" si="5"/>
        <v>Quartile 2024/25</v>
      </c>
      <c r="S104" s="277" t="s">
        <v>188</v>
      </c>
      <c r="T104" s="277" t="s">
        <v>163</v>
      </c>
    </row>
    <row r="105" spans="1:20" s="19" customFormat="1" ht="69.95" customHeight="1" thickBot="1" x14ac:dyDescent="0.5">
      <c r="A105" s="354" t="s">
        <v>86</v>
      </c>
      <c r="B105" s="355"/>
      <c r="C105" s="355"/>
      <c r="D105" s="355"/>
      <c r="E105" s="356"/>
      <c r="F105" s="220"/>
      <c r="G105" s="307">
        <f>1/4</f>
        <v>0.25</v>
      </c>
      <c r="H105" s="307">
        <f>3/4</f>
        <v>0.75</v>
      </c>
      <c r="I105" s="307"/>
      <c r="J105" s="307"/>
      <c r="K105" s="308"/>
      <c r="L105" s="307">
        <f>1/4</f>
        <v>0.25</v>
      </c>
      <c r="M105" s="307">
        <f>4/4</f>
        <v>1</v>
      </c>
      <c r="N105" s="10"/>
      <c r="O105" s="81"/>
      <c r="P105" s="81"/>
      <c r="Q105" s="320"/>
      <c r="S105" s="278"/>
      <c r="T105" s="278"/>
    </row>
    <row r="106" spans="1:20" ht="56.25" customHeight="1" thickBot="1" x14ac:dyDescent="0.4">
      <c r="A106" s="84" t="s">
        <v>4</v>
      </c>
      <c r="B106" s="193">
        <f>B101+1</f>
        <v>46</v>
      </c>
      <c r="C106" s="71" t="s">
        <v>112</v>
      </c>
      <c r="D106" s="231">
        <v>4</v>
      </c>
      <c r="E106" s="145">
        <v>8</v>
      </c>
      <c r="F106" s="145" t="s">
        <v>38</v>
      </c>
      <c r="G106" s="284">
        <v>0</v>
      </c>
      <c r="H106" s="280">
        <v>2</v>
      </c>
      <c r="I106" s="46"/>
      <c r="J106" s="46"/>
      <c r="K106" s="49"/>
      <c r="L106" s="284">
        <v>2</v>
      </c>
      <c r="M106" s="283">
        <v>8</v>
      </c>
      <c r="N106" s="26"/>
      <c r="O106" s="49" t="s">
        <v>45</v>
      </c>
      <c r="P106" s="49" t="s">
        <v>45</v>
      </c>
      <c r="Q106" s="49" t="s">
        <v>45</v>
      </c>
      <c r="S106" s="289"/>
      <c r="T106" s="289" t="s">
        <v>177</v>
      </c>
    </row>
    <row r="107" spans="1:20" ht="78.75" customHeight="1" thickBot="1" x14ac:dyDescent="0.4">
      <c r="A107" s="85" t="s">
        <v>5</v>
      </c>
      <c r="B107" s="193">
        <f>B106+1</f>
        <v>47</v>
      </c>
      <c r="C107" s="71" t="s">
        <v>154</v>
      </c>
      <c r="D107" s="145">
        <v>9</v>
      </c>
      <c r="E107" s="145">
        <v>10</v>
      </c>
      <c r="F107" s="145" t="s">
        <v>46</v>
      </c>
      <c r="G107" s="284">
        <v>22</v>
      </c>
      <c r="H107" s="284">
        <v>34</v>
      </c>
      <c r="I107" s="255"/>
      <c r="J107" s="255"/>
      <c r="K107" s="49"/>
      <c r="L107" s="284">
        <v>34</v>
      </c>
      <c r="M107" s="280">
        <v>10</v>
      </c>
      <c r="N107" s="26"/>
      <c r="O107" s="49">
        <v>14</v>
      </c>
      <c r="P107" s="49">
        <v>17</v>
      </c>
      <c r="Q107" s="49">
        <v>3</v>
      </c>
      <c r="S107" s="297" t="s">
        <v>219</v>
      </c>
      <c r="T107" s="289" t="s">
        <v>168</v>
      </c>
    </row>
    <row r="108" spans="1:20" ht="127.5" customHeight="1" thickBot="1" x14ac:dyDescent="0.4">
      <c r="A108" s="219" t="s">
        <v>82</v>
      </c>
      <c r="B108" s="193">
        <f t="shared" ref="B108:B109" si="6">B107+1</f>
        <v>48</v>
      </c>
      <c r="C108" s="66" t="s">
        <v>69</v>
      </c>
      <c r="D108" s="197" t="s">
        <v>202</v>
      </c>
      <c r="E108" s="240" t="s">
        <v>129</v>
      </c>
      <c r="F108" s="240" t="s">
        <v>46</v>
      </c>
      <c r="G108" s="280" t="s">
        <v>175</v>
      </c>
      <c r="H108" s="280" t="s">
        <v>218</v>
      </c>
      <c r="I108" s="255"/>
      <c r="J108" s="255"/>
      <c r="K108" s="49"/>
      <c r="L108" s="280" t="s">
        <v>218</v>
      </c>
      <c r="M108" s="280" t="s">
        <v>176</v>
      </c>
      <c r="N108" s="35"/>
      <c r="O108" s="53" t="s">
        <v>203</v>
      </c>
      <c r="P108" s="53" t="s">
        <v>204</v>
      </c>
      <c r="Q108" s="49">
        <v>4</v>
      </c>
      <c r="S108" s="325"/>
      <c r="T108" s="290"/>
    </row>
    <row r="109" spans="1:20" ht="90" customHeight="1" thickBot="1" x14ac:dyDescent="0.4">
      <c r="A109" s="117" t="s">
        <v>158</v>
      </c>
      <c r="B109" s="193">
        <f t="shared" si="6"/>
        <v>49</v>
      </c>
      <c r="C109" s="70" t="s">
        <v>76</v>
      </c>
      <c r="D109" s="232">
        <v>0.5</v>
      </c>
      <c r="E109" s="333">
        <v>1</v>
      </c>
      <c r="F109" s="333" t="s">
        <v>38</v>
      </c>
      <c r="G109" s="285">
        <v>0</v>
      </c>
      <c r="H109" s="44">
        <v>0.25</v>
      </c>
      <c r="I109" s="256"/>
      <c r="J109" s="256"/>
      <c r="K109" s="208"/>
      <c r="L109" s="285">
        <v>0.25</v>
      </c>
      <c r="M109" s="221">
        <v>1</v>
      </c>
      <c r="N109" s="36"/>
      <c r="O109" s="49" t="s">
        <v>45</v>
      </c>
      <c r="P109" s="49" t="s">
        <v>45</v>
      </c>
      <c r="Q109" s="49" t="s">
        <v>45</v>
      </c>
      <c r="S109" s="326"/>
      <c r="T109" s="330" t="s">
        <v>177</v>
      </c>
    </row>
    <row r="110" spans="1:20" customFormat="1" ht="25.5" customHeight="1" thickBot="1" x14ac:dyDescent="0.55000000000000004">
      <c r="B110" s="192"/>
      <c r="T110" s="129"/>
    </row>
    <row r="111" spans="1:20" s="19" customFormat="1" ht="69.95" customHeight="1" thickBot="1" x14ac:dyDescent="0.5">
      <c r="A111" s="15"/>
      <c r="B111" s="78" t="s">
        <v>20</v>
      </c>
      <c r="C111" s="40" t="s">
        <v>19</v>
      </c>
      <c r="D111" s="101" t="str">
        <f>D46</f>
        <v>2024/25 Result</v>
      </c>
      <c r="E111" s="94" t="str">
        <f>E46</f>
        <v>Target 2025/26</v>
      </c>
      <c r="F111" s="94" t="s">
        <v>161</v>
      </c>
      <c r="G111" s="143" t="s">
        <v>21</v>
      </c>
      <c r="H111" s="143" t="s">
        <v>22</v>
      </c>
      <c r="I111" s="167" t="s">
        <v>23</v>
      </c>
      <c r="J111" s="143" t="s">
        <v>24</v>
      </c>
      <c r="K111" s="143" t="s">
        <v>25</v>
      </c>
      <c r="L111" s="143" t="s">
        <v>26</v>
      </c>
      <c r="M111" s="143" t="s">
        <v>27</v>
      </c>
      <c r="N111" s="10"/>
      <c r="O111" s="170" t="s">
        <v>130</v>
      </c>
      <c r="P111" s="170" t="s">
        <v>131</v>
      </c>
      <c r="Q111" s="319" t="s">
        <v>132</v>
      </c>
      <c r="S111" s="277" t="s">
        <v>188</v>
      </c>
      <c r="T111" s="277" t="s">
        <v>163</v>
      </c>
    </row>
    <row r="112" spans="1:20" s="19" customFormat="1" ht="69.95" customHeight="1" thickBot="1" x14ac:dyDescent="0.5">
      <c r="A112" s="354" t="s">
        <v>86</v>
      </c>
      <c r="B112" s="355"/>
      <c r="C112" s="355"/>
      <c r="D112" s="355"/>
      <c r="E112" s="356"/>
      <c r="F112" s="220"/>
      <c r="G112" s="307">
        <f>15/19</f>
        <v>0.78947368421052633</v>
      </c>
      <c r="H112" s="307">
        <f>11/19</f>
        <v>0.57894736842105265</v>
      </c>
      <c r="I112" s="307"/>
      <c r="J112" s="307"/>
      <c r="K112" s="308"/>
      <c r="L112" s="307">
        <f>14/19</f>
        <v>0.73684210526315785</v>
      </c>
      <c r="M112" s="307">
        <f>16/19</f>
        <v>0.84210526315789469</v>
      </c>
      <c r="N112" s="10"/>
      <c r="O112" s="81"/>
      <c r="P112" s="81"/>
      <c r="Q112" s="320"/>
      <c r="S112" s="278"/>
      <c r="T112" s="278"/>
    </row>
    <row r="113" spans="1:20" s="339" customFormat="1" ht="170.25" customHeight="1" thickBot="1" x14ac:dyDescent="0.3">
      <c r="A113" s="84" t="s">
        <v>6</v>
      </c>
      <c r="B113" s="189">
        <f>B109+1</f>
        <v>50</v>
      </c>
      <c r="C113" s="60" t="s">
        <v>12</v>
      </c>
      <c r="D113" s="43">
        <v>4.3E-3</v>
      </c>
      <c r="E113" s="96">
        <v>7.0000000000000001E-3</v>
      </c>
      <c r="F113" s="96" t="s">
        <v>107</v>
      </c>
      <c r="G113" s="43">
        <v>4.4999999999999997E-3</v>
      </c>
      <c r="H113" s="337">
        <v>7.7000000000000002E-3</v>
      </c>
      <c r="I113" s="244"/>
      <c r="J113" s="244"/>
      <c r="K113" s="51"/>
      <c r="L113" s="43">
        <v>6.1000000000000004E-3</v>
      </c>
      <c r="M113" s="43">
        <v>6.1000000000000004E-3</v>
      </c>
      <c r="N113" s="25"/>
      <c r="O113" s="58">
        <v>8.5000000000000006E-3</v>
      </c>
      <c r="P113" s="58">
        <v>1.09E-2</v>
      </c>
      <c r="Q113" s="323">
        <v>2</v>
      </c>
      <c r="S113" s="340" t="s">
        <v>216</v>
      </c>
      <c r="T113" s="304"/>
    </row>
    <row r="114" spans="1:20" ht="48" customHeight="1" thickBot="1" x14ac:dyDescent="0.35">
      <c r="A114" s="83" t="s">
        <v>34</v>
      </c>
      <c r="B114" s="189">
        <f>B113+1</f>
        <v>51</v>
      </c>
      <c r="C114" s="60" t="s">
        <v>39</v>
      </c>
      <c r="D114" s="233">
        <v>3.6</v>
      </c>
      <c r="E114" s="209">
        <v>4.34</v>
      </c>
      <c r="F114" s="96" t="s">
        <v>107</v>
      </c>
      <c r="G114" s="350">
        <v>4.7699999999999996</v>
      </c>
      <c r="H114" s="350">
        <v>4.63</v>
      </c>
      <c r="I114" s="257"/>
      <c r="J114" s="257"/>
      <c r="K114" s="210"/>
      <c r="L114" s="350">
        <v>4.63</v>
      </c>
      <c r="M114" s="350">
        <v>4.34</v>
      </c>
      <c r="N114" s="32"/>
      <c r="O114" s="217">
        <v>1.84</v>
      </c>
      <c r="P114" s="58">
        <v>2.1100000000000001E-2</v>
      </c>
      <c r="Q114" s="323">
        <v>1</v>
      </c>
      <c r="S114" s="341"/>
      <c r="T114" s="303" t="s">
        <v>171</v>
      </c>
    </row>
    <row r="115" spans="1:20" ht="48" customHeight="1" thickBot="1" x14ac:dyDescent="0.35">
      <c r="A115" s="351" t="s">
        <v>83</v>
      </c>
      <c r="B115" s="189">
        <f t="shared" ref="B115:B131" si="7">B114+1</f>
        <v>52</v>
      </c>
      <c r="C115" s="60" t="s">
        <v>13</v>
      </c>
      <c r="D115" s="203">
        <v>6224</v>
      </c>
      <c r="E115" s="161">
        <v>5897</v>
      </c>
      <c r="F115" s="96" t="s">
        <v>107</v>
      </c>
      <c r="G115" s="298">
        <v>6030</v>
      </c>
      <c r="H115" s="299">
        <v>5792</v>
      </c>
      <c r="I115" s="253"/>
      <c r="J115" s="253"/>
      <c r="K115" s="196"/>
      <c r="L115" s="299">
        <v>5792</v>
      </c>
      <c r="M115" s="299">
        <v>5897</v>
      </c>
      <c r="N115" s="37"/>
      <c r="O115" s="59">
        <v>10231</v>
      </c>
      <c r="P115" s="59">
        <v>7798</v>
      </c>
      <c r="Q115" s="321">
        <v>3</v>
      </c>
      <c r="S115" s="341"/>
      <c r="T115" s="303" t="s">
        <v>172</v>
      </c>
    </row>
    <row r="116" spans="1:20" ht="48" customHeight="1" thickBot="1" x14ac:dyDescent="0.25">
      <c r="A116" s="351"/>
      <c r="B116" s="189">
        <f t="shared" si="7"/>
        <v>53</v>
      </c>
      <c r="C116" s="66" t="s">
        <v>119</v>
      </c>
      <c r="D116" s="234">
        <v>13265</v>
      </c>
      <c r="E116" s="161">
        <v>12208</v>
      </c>
      <c r="F116" s="96" t="s">
        <v>107</v>
      </c>
      <c r="G116" s="298">
        <v>12993</v>
      </c>
      <c r="H116" s="298">
        <v>12734</v>
      </c>
      <c r="I116" s="253"/>
      <c r="J116" s="253"/>
      <c r="K116" s="196"/>
      <c r="L116" s="298">
        <v>12734</v>
      </c>
      <c r="M116" s="299">
        <v>12208</v>
      </c>
      <c r="N116" s="37"/>
      <c r="O116" s="59">
        <v>14022</v>
      </c>
      <c r="P116" s="59">
        <v>11619</v>
      </c>
      <c r="Q116" s="321">
        <v>3</v>
      </c>
      <c r="S116" s="343" t="s">
        <v>227</v>
      </c>
      <c r="T116" s="303" t="s">
        <v>172</v>
      </c>
    </row>
    <row r="117" spans="1:20" ht="60" customHeight="1" thickBot="1" x14ac:dyDescent="0.25">
      <c r="A117" s="352"/>
      <c r="B117" s="189">
        <f t="shared" si="7"/>
        <v>54</v>
      </c>
      <c r="C117" s="60" t="s">
        <v>40</v>
      </c>
      <c r="D117" s="235">
        <v>0.21199999999999999</v>
      </c>
      <c r="E117" s="160">
        <v>0.191</v>
      </c>
      <c r="F117" s="96" t="s">
        <v>107</v>
      </c>
      <c r="G117" s="301">
        <v>0.20699999999999999</v>
      </c>
      <c r="H117" s="301">
        <v>0.20200000000000001</v>
      </c>
      <c r="I117" s="245"/>
      <c r="J117" s="245"/>
      <c r="K117" s="53"/>
      <c r="L117" s="301">
        <v>0.20200000000000001</v>
      </c>
      <c r="M117" s="43">
        <v>0.191</v>
      </c>
      <c r="N117" s="38"/>
      <c r="O117" s="49" t="s">
        <v>45</v>
      </c>
      <c r="P117" s="49" t="s">
        <v>45</v>
      </c>
      <c r="Q117" s="49" t="s">
        <v>45</v>
      </c>
      <c r="S117" s="344" t="s">
        <v>227</v>
      </c>
      <c r="T117" s="303" t="s">
        <v>173</v>
      </c>
    </row>
    <row r="118" spans="1:20" ht="60" customHeight="1" thickBot="1" x14ac:dyDescent="0.4">
      <c r="A118" s="352"/>
      <c r="B118" s="189">
        <f t="shared" si="7"/>
        <v>55</v>
      </c>
      <c r="C118" s="60" t="s">
        <v>37</v>
      </c>
      <c r="D118" s="127">
        <v>20.7</v>
      </c>
      <c r="E118" s="146">
        <v>15.84</v>
      </c>
      <c r="F118" s="96" t="s">
        <v>107</v>
      </c>
      <c r="G118" s="127">
        <v>20.6</v>
      </c>
      <c r="H118" s="127">
        <v>18.3</v>
      </c>
      <c r="I118" s="246"/>
      <c r="J118" s="246"/>
      <c r="K118" s="91"/>
      <c r="L118" s="127">
        <v>18.3</v>
      </c>
      <c r="M118" s="127">
        <v>15.84</v>
      </c>
      <c r="N118" s="35"/>
      <c r="O118" s="49" t="s">
        <v>45</v>
      </c>
      <c r="P118" s="49" t="s">
        <v>45</v>
      </c>
      <c r="Q118" s="49" t="s">
        <v>45</v>
      </c>
      <c r="S118" s="341"/>
      <c r="T118" s="290"/>
    </row>
    <row r="119" spans="1:20" ht="60" customHeight="1" thickBot="1" x14ac:dyDescent="0.4">
      <c r="A119" s="173"/>
      <c r="B119" s="189">
        <f t="shared" si="7"/>
        <v>56</v>
      </c>
      <c r="C119" s="66" t="s">
        <v>120</v>
      </c>
      <c r="D119" s="180">
        <v>108</v>
      </c>
      <c r="E119" s="212">
        <v>130</v>
      </c>
      <c r="F119" s="96" t="s">
        <v>107</v>
      </c>
      <c r="G119" s="302">
        <v>120</v>
      </c>
      <c r="H119" s="302">
        <v>123</v>
      </c>
      <c r="I119" s="258"/>
      <c r="J119" s="258"/>
      <c r="K119" s="76"/>
      <c r="L119" s="302">
        <v>121</v>
      </c>
      <c r="M119" s="302">
        <v>130</v>
      </c>
      <c r="N119" s="35"/>
      <c r="O119" s="49" t="s">
        <v>45</v>
      </c>
      <c r="P119" s="49" t="s">
        <v>45</v>
      </c>
      <c r="Q119" s="49" t="s">
        <v>45</v>
      </c>
      <c r="S119" s="341"/>
      <c r="T119" s="290"/>
    </row>
    <row r="120" spans="1:20" ht="60" customHeight="1" thickBot="1" x14ac:dyDescent="0.4">
      <c r="A120" s="173"/>
      <c r="B120" s="189">
        <f t="shared" si="7"/>
        <v>57</v>
      </c>
      <c r="C120" s="66" t="s">
        <v>121</v>
      </c>
      <c r="D120" s="43">
        <v>2.5999999999999999E-2</v>
      </c>
      <c r="E120" s="160">
        <v>2.5999999999999999E-2</v>
      </c>
      <c r="F120" s="96" t="s">
        <v>107</v>
      </c>
      <c r="G120" s="279">
        <v>2.5999999999999999E-2</v>
      </c>
      <c r="H120" s="279">
        <v>2.7E-2</v>
      </c>
      <c r="I120" s="245"/>
      <c r="J120" s="245"/>
      <c r="K120" s="53"/>
      <c r="L120" s="279">
        <v>2.7E-2</v>
      </c>
      <c r="M120" s="279">
        <v>2.5999999999999999E-2</v>
      </c>
      <c r="N120" s="35"/>
      <c r="O120" s="49" t="s">
        <v>45</v>
      </c>
      <c r="P120" s="49" t="s">
        <v>45</v>
      </c>
      <c r="Q120" s="49" t="s">
        <v>45</v>
      </c>
      <c r="S120" s="341"/>
      <c r="T120" s="290"/>
    </row>
    <row r="121" spans="1:20" ht="78" customHeight="1" thickBot="1" x14ac:dyDescent="0.35">
      <c r="A121" s="173"/>
      <c r="B121" s="189">
        <f t="shared" si="7"/>
        <v>58</v>
      </c>
      <c r="C121" s="66" t="s">
        <v>122</v>
      </c>
      <c r="D121" s="236">
        <v>511</v>
      </c>
      <c r="E121" s="161">
        <v>488</v>
      </c>
      <c r="F121" s="96" t="s">
        <v>107</v>
      </c>
      <c r="G121" s="298">
        <v>524</v>
      </c>
      <c r="H121" s="298">
        <v>653</v>
      </c>
      <c r="I121" s="253"/>
      <c r="J121" s="253"/>
      <c r="K121" s="196"/>
      <c r="L121" s="298">
        <v>586</v>
      </c>
      <c r="M121" s="298">
        <v>586</v>
      </c>
      <c r="N121" s="35"/>
      <c r="O121" s="49" t="s">
        <v>45</v>
      </c>
      <c r="P121" s="49" t="s">
        <v>45</v>
      </c>
      <c r="Q121" s="49" t="s">
        <v>45</v>
      </c>
      <c r="S121" s="345" t="s">
        <v>228</v>
      </c>
      <c r="T121" s="303" t="s">
        <v>174</v>
      </c>
    </row>
    <row r="122" spans="1:20" ht="60" customHeight="1" thickBot="1" x14ac:dyDescent="0.4">
      <c r="A122" s="173"/>
      <c r="B122" s="189">
        <f t="shared" si="7"/>
        <v>59</v>
      </c>
      <c r="C122" s="66" t="s">
        <v>133</v>
      </c>
      <c r="D122" s="236">
        <v>2256</v>
      </c>
      <c r="E122" s="161">
        <v>2864</v>
      </c>
      <c r="F122" s="96" t="s">
        <v>107</v>
      </c>
      <c r="G122" s="299">
        <v>955</v>
      </c>
      <c r="H122" s="298">
        <v>4080</v>
      </c>
      <c r="I122" s="253"/>
      <c r="J122" s="253"/>
      <c r="K122" s="196"/>
      <c r="L122" s="299">
        <v>1898</v>
      </c>
      <c r="M122" s="299">
        <v>1898</v>
      </c>
      <c r="N122" s="35"/>
      <c r="O122" s="49" t="s">
        <v>45</v>
      </c>
      <c r="P122" s="49" t="s">
        <v>45</v>
      </c>
      <c r="Q122" s="49" t="s">
        <v>45</v>
      </c>
      <c r="S122" s="341"/>
      <c r="T122" s="290"/>
    </row>
    <row r="123" spans="1:20" ht="60" customHeight="1" thickBot="1" x14ac:dyDescent="0.4">
      <c r="A123" s="173"/>
      <c r="B123" s="189">
        <f t="shared" si="7"/>
        <v>60</v>
      </c>
      <c r="C123" s="66" t="s">
        <v>123</v>
      </c>
      <c r="D123" s="203">
        <v>198</v>
      </c>
      <c r="E123" s="161">
        <v>267</v>
      </c>
      <c r="F123" s="96" t="s">
        <v>107</v>
      </c>
      <c r="G123" s="299">
        <v>188</v>
      </c>
      <c r="H123" s="299">
        <v>223</v>
      </c>
      <c r="I123" s="253"/>
      <c r="J123" s="253"/>
      <c r="K123" s="196"/>
      <c r="L123" s="299">
        <v>204</v>
      </c>
      <c r="M123" s="299">
        <v>267</v>
      </c>
      <c r="N123" s="35"/>
      <c r="O123" s="49" t="s">
        <v>45</v>
      </c>
      <c r="P123" s="49" t="s">
        <v>45</v>
      </c>
      <c r="Q123" s="49" t="s">
        <v>45</v>
      </c>
      <c r="S123" s="341"/>
      <c r="T123" s="290"/>
    </row>
    <row r="124" spans="1:20" ht="60" customHeight="1" thickBot="1" x14ac:dyDescent="0.4">
      <c r="A124" s="173"/>
      <c r="B124" s="189">
        <f t="shared" si="7"/>
        <v>61</v>
      </c>
      <c r="C124" s="66" t="s">
        <v>124</v>
      </c>
      <c r="D124" s="203">
        <v>210</v>
      </c>
      <c r="E124" s="161">
        <v>376</v>
      </c>
      <c r="F124" s="96" t="s">
        <v>107</v>
      </c>
      <c r="G124" s="299">
        <v>201</v>
      </c>
      <c r="H124" s="299">
        <v>284</v>
      </c>
      <c r="I124" s="253"/>
      <c r="J124" s="253"/>
      <c r="K124" s="196"/>
      <c r="L124" s="299">
        <v>241</v>
      </c>
      <c r="M124" s="299">
        <v>377</v>
      </c>
      <c r="N124" s="35"/>
      <c r="O124" s="49" t="s">
        <v>45</v>
      </c>
      <c r="P124" s="49" t="s">
        <v>45</v>
      </c>
      <c r="Q124" s="49" t="s">
        <v>45</v>
      </c>
      <c r="S124" s="341"/>
      <c r="T124" s="290"/>
    </row>
    <row r="125" spans="1:20" s="339" customFormat="1" ht="51.6" customHeight="1" thickBot="1" x14ac:dyDescent="0.3">
      <c r="A125" s="346"/>
      <c r="B125" s="189">
        <f t="shared" si="7"/>
        <v>62</v>
      </c>
      <c r="C125" s="60" t="s">
        <v>53</v>
      </c>
      <c r="D125" s="235">
        <v>0.18</v>
      </c>
      <c r="E125" s="160">
        <v>0.188</v>
      </c>
      <c r="F125" s="96" t="s">
        <v>107</v>
      </c>
      <c r="G125" s="279">
        <v>0.189</v>
      </c>
      <c r="H125" s="301">
        <v>0.19700000000000001</v>
      </c>
      <c r="I125" s="245"/>
      <c r="J125" s="245"/>
      <c r="K125" s="53"/>
      <c r="L125" s="301">
        <v>0.193</v>
      </c>
      <c r="M125" s="301">
        <v>0.193</v>
      </c>
      <c r="N125" s="35"/>
      <c r="O125" s="58">
        <v>0.21</v>
      </c>
      <c r="P125" s="58">
        <v>0.22600000000000001</v>
      </c>
      <c r="Q125" s="323">
        <v>1</v>
      </c>
      <c r="S125" s="342" t="s">
        <v>229</v>
      </c>
      <c r="T125" s="303"/>
    </row>
    <row r="126" spans="1:20" ht="60" customHeight="1" thickBot="1" x14ac:dyDescent="0.4">
      <c r="A126" s="86"/>
      <c r="B126" s="189">
        <f t="shared" si="7"/>
        <v>63</v>
      </c>
      <c r="C126" s="60" t="s">
        <v>14</v>
      </c>
      <c r="D126" s="234">
        <v>1663</v>
      </c>
      <c r="E126" s="161">
        <v>1760</v>
      </c>
      <c r="F126" s="96" t="s">
        <v>107</v>
      </c>
      <c r="G126" s="299">
        <v>1723</v>
      </c>
      <c r="H126" s="298">
        <v>1826</v>
      </c>
      <c r="I126" s="253"/>
      <c r="J126" s="253"/>
      <c r="K126" s="196"/>
      <c r="L126" s="298">
        <v>1774</v>
      </c>
      <c r="M126" s="298">
        <v>1774</v>
      </c>
      <c r="N126" s="37"/>
      <c r="O126" s="59">
        <v>1500</v>
      </c>
      <c r="P126" s="59">
        <v>1850</v>
      </c>
      <c r="Q126" s="321">
        <v>2</v>
      </c>
      <c r="S126" s="342" t="s">
        <v>230</v>
      </c>
      <c r="T126" s="290"/>
    </row>
    <row r="127" spans="1:20" ht="60" customHeight="1" thickBot="1" x14ac:dyDescent="0.4">
      <c r="A127" s="85" t="s">
        <v>127</v>
      </c>
      <c r="B127" s="189">
        <f t="shared" si="7"/>
        <v>64</v>
      </c>
      <c r="C127" s="72" t="s">
        <v>15</v>
      </c>
      <c r="D127" s="236">
        <v>2755</v>
      </c>
      <c r="E127" s="161">
        <v>3107</v>
      </c>
      <c r="F127" s="96" t="s">
        <v>107</v>
      </c>
      <c r="G127" s="299">
        <v>2732</v>
      </c>
      <c r="H127" s="298">
        <v>3153</v>
      </c>
      <c r="I127" s="253"/>
      <c r="J127" s="253"/>
      <c r="K127" s="196"/>
      <c r="L127" s="299">
        <v>2941</v>
      </c>
      <c r="M127" s="299">
        <v>3107</v>
      </c>
      <c r="N127" s="37"/>
      <c r="O127" s="59">
        <v>2921</v>
      </c>
      <c r="P127" s="59">
        <v>3271</v>
      </c>
      <c r="Q127" s="321">
        <v>2</v>
      </c>
      <c r="S127" s="345" t="s">
        <v>231</v>
      </c>
      <c r="T127" s="290"/>
    </row>
    <row r="128" spans="1:20" ht="60" customHeight="1" thickBot="1" x14ac:dyDescent="0.4">
      <c r="A128" s="86"/>
      <c r="B128" s="189">
        <f t="shared" si="7"/>
        <v>65</v>
      </c>
      <c r="C128" s="60" t="s">
        <v>16</v>
      </c>
      <c r="D128" s="44">
        <v>1</v>
      </c>
      <c r="E128" s="93">
        <v>1</v>
      </c>
      <c r="F128" s="96" t="s">
        <v>107</v>
      </c>
      <c r="G128" s="44">
        <v>1</v>
      </c>
      <c r="H128" s="44">
        <v>1</v>
      </c>
      <c r="I128" s="247"/>
      <c r="J128" s="247"/>
      <c r="K128" s="57"/>
      <c r="L128" s="44">
        <v>1</v>
      </c>
      <c r="M128" s="44">
        <v>1</v>
      </c>
      <c r="N128" s="35"/>
      <c r="O128" s="49" t="s">
        <v>45</v>
      </c>
      <c r="P128" s="49" t="s">
        <v>45</v>
      </c>
      <c r="Q128" s="49" t="s">
        <v>45</v>
      </c>
      <c r="S128" s="341"/>
      <c r="T128" s="290"/>
    </row>
    <row r="129" spans="1:20" ht="51.6" customHeight="1" thickBot="1" x14ac:dyDescent="0.4">
      <c r="A129" s="86"/>
      <c r="B129" s="189">
        <f t="shared" si="7"/>
        <v>66</v>
      </c>
      <c r="C129" s="60" t="s">
        <v>52</v>
      </c>
      <c r="D129" s="221">
        <v>0.82</v>
      </c>
      <c r="E129" s="93">
        <v>0.75</v>
      </c>
      <c r="F129" s="96" t="s">
        <v>38</v>
      </c>
      <c r="G129" s="221">
        <v>0.81</v>
      </c>
      <c r="H129" s="221">
        <v>0.83</v>
      </c>
      <c r="I129" s="247"/>
      <c r="J129" s="247"/>
      <c r="K129" s="57"/>
      <c r="L129" s="221">
        <v>0.82</v>
      </c>
      <c r="M129" s="221">
        <v>0.75</v>
      </c>
      <c r="N129" s="36"/>
      <c r="O129" s="49" t="s">
        <v>45</v>
      </c>
      <c r="P129" s="49" t="s">
        <v>45</v>
      </c>
      <c r="Q129" s="49" t="s">
        <v>45</v>
      </c>
      <c r="S129" s="341"/>
      <c r="T129" s="290"/>
    </row>
    <row r="130" spans="1:20" ht="60" customHeight="1" thickBot="1" x14ac:dyDescent="0.4">
      <c r="A130" s="86"/>
      <c r="B130" s="189">
        <f t="shared" si="7"/>
        <v>67</v>
      </c>
      <c r="C130" s="66" t="s">
        <v>108</v>
      </c>
      <c r="D130" s="44">
        <v>1</v>
      </c>
      <c r="E130" s="93">
        <v>1</v>
      </c>
      <c r="F130" s="96" t="s">
        <v>38</v>
      </c>
      <c r="G130" s="221">
        <v>1</v>
      </c>
      <c r="H130" s="221">
        <v>1</v>
      </c>
      <c r="I130" s="247"/>
      <c r="J130" s="247"/>
      <c r="K130" s="57"/>
      <c r="L130" s="221">
        <v>1</v>
      </c>
      <c r="M130" s="221">
        <v>1</v>
      </c>
      <c r="N130" s="36"/>
      <c r="O130" s="49" t="s">
        <v>45</v>
      </c>
      <c r="P130" s="49" t="s">
        <v>45</v>
      </c>
      <c r="Q130" s="49" t="s">
        <v>45</v>
      </c>
      <c r="S130" s="341"/>
      <c r="T130" s="290"/>
    </row>
    <row r="131" spans="1:20" ht="60" customHeight="1" thickBot="1" x14ac:dyDescent="0.4">
      <c r="A131" s="118"/>
      <c r="B131" s="189">
        <f t="shared" si="7"/>
        <v>68</v>
      </c>
      <c r="C131" s="65" t="s">
        <v>72</v>
      </c>
      <c r="D131" s="44">
        <v>0.83</v>
      </c>
      <c r="E131" s="93">
        <v>0.83</v>
      </c>
      <c r="F131" s="96" t="s">
        <v>38</v>
      </c>
      <c r="G131" s="221">
        <v>0.83</v>
      </c>
      <c r="H131" s="221">
        <v>0.83</v>
      </c>
      <c r="I131" s="247"/>
      <c r="J131" s="247"/>
      <c r="K131" s="57"/>
      <c r="L131" s="221">
        <v>0.83</v>
      </c>
      <c r="M131" s="221">
        <v>0.83</v>
      </c>
      <c r="N131" s="33"/>
      <c r="O131" s="58">
        <v>0.81899999999999995</v>
      </c>
      <c r="P131" s="58">
        <v>0.81699999999999995</v>
      </c>
      <c r="Q131" s="323">
        <v>2</v>
      </c>
      <c r="S131" s="347"/>
      <c r="T131" s="291"/>
    </row>
    <row r="132" spans="1:20" customFormat="1" ht="60" customHeight="1" x14ac:dyDescent="0.35">
      <c r="B132" s="192"/>
      <c r="S132" s="348"/>
    </row>
    <row r="133" spans="1:20" customFormat="1" ht="60" customHeight="1" x14ac:dyDescent="0.35">
      <c r="B133" s="192"/>
      <c r="S133" s="348"/>
    </row>
    <row r="134" spans="1:20" customFormat="1" ht="69.95" customHeight="1" thickBot="1" x14ac:dyDescent="0.55000000000000004">
      <c r="B134" s="192"/>
      <c r="T134" s="129"/>
    </row>
    <row r="135" spans="1:20" s="19" customFormat="1" ht="69.95" customHeight="1" thickBot="1" x14ac:dyDescent="0.5">
      <c r="A135" s="14"/>
      <c r="B135" s="78"/>
      <c r="C135" s="40" t="s">
        <v>19</v>
      </c>
      <c r="D135" s="101" t="str">
        <f>D111</f>
        <v>2024/25 Result</v>
      </c>
      <c r="E135" s="94" t="str">
        <f>E111</f>
        <v>Target 2025/26</v>
      </c>
      <c r="F135" s="94"/>
      <c r="G135" s="143" t="s">
        <v>21</v>
      </c>
      <c r="H135" s="143" t="s">
        <v>22</v>
      </c>
      <c r="I135" s="167" t="s">
        <v>23</v>
      </c>
      <c r="J135" s="143" t="s">
        <v>24</v>
      </c>
      <c r="K135" s="143" t="s">
        <v>25</v>
      </c>
      <c r="L135" s="143" t="s">
        <v>26</v>
      </c>
      <c r="M135" s="143" t="s">
        <v>27</v>
      </c>
      <c r="N135" s="10"/>
      <c r="O135" s="170" t="str">
        <f>O71</f>
        <v>Peer Average 2024/25</v>
      </c>
      <c r="P135" s="170" t="str">
        <f t="shared" ref="P135:Q135" si="8">P71</f>
        <v>Scottish Average 2024/25</v>
      </c>
      <c r="Q135" s="41" t="str">
        <f t="shared" si="8"/>
        <v>Quartile 2024/25</v>
      </c>
      <c r="S135" s="277" t="s">
        <v>188</v>
      </c>
      <c r="T135" s="277" t="s">
        <v>163</v>
      </c>
    </row>
    <row r="136" spans="1:20" s="19" customFormat="1" ht="69.95" customHeight="1" thickBot="1" x14ac:dyDescent="0.5">
      <c r="A136" s="354" t="s">
        <v>86</v>
      </c>
      <c r="B136" s="355"/>
      <c r="C136" s="355"/>
      <c r="D136" s="355"/>
      <c r="E136" s="356"/>
      <c r="F136" s="220"/>
      <c r="G136" s="305">
        <f>13/14</f>
        <v>0.9285714285714286</v>
      </c>
      <c r="H136" s="305">
        <f>10/14</f>
        <v>0.7142857142857143</v>
      </c>
      <c r="I136" s="305"/>
      <c r="J136" s="305"/>
      <c r="K136" s="306"/>
      <c r="L136" s="305">
        <f>10/14</f>
        <v>0.7142857142857143</v>
      </c>
      <c r="M136" s="305">
        <f>12/14</f>
        <v>0.8571428571428571</v>
      </c>
      <c r="N136" s="10"/>
      <c r="O136" s="81"/>
      <c r="P136" s="81"/>
      <c r="Q136" s="320"/>
      <c r="S136" s="278"/>
      <c r="T136" s="278"/>
    </row>
    <row r="137" spans="1:20" ht="69.95" customHeight="1" thickBot="1" x14ac:dyDescent="0.4">
      <c r="A137" s="84" t="s">
        <v>7</v>
      </c>
      <c r="B137" s="194">
        <f>B131+1</f>
        <v>69</v>
      </c>
      <c r="C137" s="66" t="s">
        <v>33</v>
      </c>
      <c r="D137" s="181">
        <v>0.14799999999999999</v>
      </c>
      <c r="E137" s="160" t="s">
        <v>217</v>
      </c>
      <c r="F137" s="160" t="s">
        <v>38</v>
      </c>
      <c r="G137" s="216">
        <v>0</v>
      </c>
      <c r="H137" s="337">
        <v>0.10199999999999999</v>
      </c>
      <c r="I137" s="244"/>
      <c r="J137" s="244"/>
      <c r="K137" s="51"/>
      <c r="L137" s="301">
        <v>0.10199999999999999</v>
      </c>
      <c r="M137" s="216">
        <v>0.1</v>
      </c>
      <c r="N137" s="35"/>
      <c r="O137" s="58">
        <v>0.13100000000000001</v>
      </c>
      <c r="P137" s="58">
        <v>0.13800000000000001</v>
      </c>
      <c r="Q137" s="323">
        <v>3</v>
      </c>
      <c r="S137" s="349" t="s">
        <v>232</v>
      </c>
      <c r="T137" s="292"/>
    </row>
    <row r="138" spans="1:20" ht="69.95" customHeight="1" thickBot="1" x14ac:dyDescent="0.4">
      <c r="A138" s="351" t="s">
        <v>84</v>
      </c>
      <c r="B138" s="190">
        <f>B137+1</f>
        <v>70</v>
      </c>
      <c r="C138" s="60" t="s">
        <v>70</v>
      </c>
      <c r="D138" s="163">
        <v>1.6E-2</v>
      </c>
      <c r="E138" s="96">
        <v>1.2500000000000001E-2</v>
      </c>
      <c r="F138" s="96" t="s">
        <v>38</v>
      </c>
      <c r="G138" s="286">
        <v>6.0000000000000001E-3</v>
      </c>
      <c r="H138" s="337">
        <v>4.2000000000000003E-2</v>
      </c>
      <c r="I138" s="244"/>
      <c r="J138" s="244"/>
      <c r="K138" s="51"/>
      <c r="L138" s="337">
        <v>2.4E-2</v>
      </c>
      <c r="M138" s="286">
        <v>1.2500000000000001E-2</v>
      </c>
      <c r="N138" s="33"/>
      <c r="O138" s="58">
        <v>4.4999999999999998E-2</v>
      </c>
      <c r="P138" s="58">
        <v>0.05</v>
      </c>
      <c r="Q138" s="323">
        <v>1</v>
      </c>
      <c r="S138" s="342" t="s">
        <v>233</v>
      </c>
      <c r="T138" s="290"/>
    </row>
    <row r="139" spans="1:20" ht="69.95" customHeight="1" thickBot="1" x14ac:dyDescent="0.4">
      <c r="A139" s="352"/>
      <c r="B139" s="190">
        <f t="shared" ref="B139:B150" si="9">B138+1</f>
        <v>71</v>
      </c>
      <c r="C139" s="60" t="s">
        <v>71</v>
      </c>
      <c r="D139" s="204">
        <v>0</v>
      </c>
      <c r="E139" s="172">
        <v>0</v>
      </c>
      <c r="F139" s="172" t="s">
        <v>205</v>
      </c>
      <c r="G139" s="280">
        <v>0</v>
      </c>
      <c r="H139" s="280">
        <v>0</v>
      </c>
      <c r="I139" s="46"/>
      <c r="J139" s="46"/>
      <c r="K139" s="49"/>
      <c r="L139" s="280">
        <v>0</v>
      </c>
      <c r="M139" s="280">
        <v>0</v>
      </c>
      <c r="N139" s="26"/>
      <c r="O139" s="47">
        <v>1.4</v>
      </c>
      <c r="P139" s="47">
        <v>2.5</v>
      </c>
      <c r="Q139" s="76">
        <v>1</v>
      </c>
      <c r="S139" s="341"/>
      <c r="T139" s="290"/>
    </row>
    <row r="140" spans="1:20" ht="69.95" customHeight="1" thickBot="1" x14ac:dyDescent="0.4">
      <c r="A140" s="352"/>
      <c r="B140" s="190">
        <f t="shared" si="9"/>
        <v>72</v>
      </c>
      <c r="C140" s="60" t="s">
        <v>109</v>
      </c>
      <c r="D140" s="205">
        <v>36</v>
      </c>
      <c r="E140" s="172">
        <v>0</v>
      </c>
      <c r="F140" s="172" t="s">
        <v>205</v>
      </c>
      <c r="G140" s="280">
        <v>0</v>
      </c>
      <c r="H140" s="280">
        <v>0</v>
      </c>
      <c r="I140" s="46"/>
      <c r="J140" s="46"/>
      <c r="K140" s="49"/>
      <c r="L140" s="280">
        <v>0</v>
      </c>
      <c r="M140" s="280">
        <v>0</v>
      </c>
      <c r="N140" s="26"/>
      <c r="O140" s="49" t="s">
        <v>45</v>
      </c>
      <c r="P140" s="49" t="s">
        <v>45</v>
      </c>
      <c r="Q140" s="49" t="s">
        <v>45</v>
      </c>
      <c r="S140" s="341"/>
      <c r="T140" s="290"/>
    </row>
    <row r="141" spans="1:20" ht="105" customHeight="1" thickBot="1" x14ac:dyDescent="0.4">
      <c r="A141" s="352"/>
      <c r="B141" s="190">
        <f t="shared" si="9"/>
        <v>73</v>
      </c>
      <c r="C141" s="169" t="s">
        <v>141</v>
      </c>
      <c r="D141" s="205" t="s">
        <v>45</v>
      </c>
      <c r="E141" s="172">
        <v>0</v>
      </c>
      <c r="F141" s="172" t="s">
        <v>46</v>
      </c>
      <c r="G141" s="280">
        <v>0</v>
      </c>
      <c r="H141" s="280">
        <v>0</v>
      </c>
      <c r="I141" s="46"/>
      <c r="J141" s="46"/>
      <c r="K141" s="49"/>
      <c r="L141" s="280">
        <v>0</v>
      </c>
      <c r="M141" s="280">
        <v>0</v>
      </c>
      <c r="N141" s="26"/>
      <c r="O141" s="49" t="s">
        <v>45</v>
      </c>
      <c r="P141" s="49" t="s">
        <v>45</v>
      </c>
      <c r="Q141" s="49" t="s">
        <v>45</v>
      </c>
      <c r="S141" s="341"/>
      <c r="T141" s="290"/>
    </row>
    <row r="142" spans="1:20" ht="98.25" customHeight="1" thickBot="1" x14ac:dyDescent="0.4">
      <c r="A142" s="352"/>
      <c r="B142" s="190">
        <f t="shared" si="9"/>
        <v>74</v>
      </c>
      <c r="C142" s="66" t="s">
        <v>111</v>
      </c>
      <c r="D142" s="205">
        <v>2</v>
      </c>
      <c r="E142" s="172">
        <v>0</v>
      </c>
      <c r="F142" s="172" t="s">
        <v>46</v>
      </c>
      <c r="G142" s="284">
        <v>4</v>
      </c>
      <c r="H142" s="284">
        <v>7</v>
      </c>
      <c r="I142" s="46"/>
      <c r="J142" s="46"/>
      <c r="K142" s="49"/>
      <c r="L142" s="284">
        <v>7</v>
      </c>
      <c r="M142" s="284">
        <v>4</v>
      </c>
      <c r="N142" s="26"/>
      <c r="O142" s="39" t="s">
        <v>45</v>
      </c>
      <c r="P142" s="39" t="s">
        <v>45</v>
      </c>
      <c r="Q142" s="39" t="s">
        <v>45</v>
      </c>
      <c r="S142" s="345" t="s">
        <v>213</v>
      </c>
      <c r="T142" s="297" t="s">
        <v>167</v>
      </c>
    </row>
    <row r="143" spans="1:20" ht="69.95" customHeight="1" thickBot="1" x14ac:dyDescent="0.4">
      <c r="A143" s="352"/>
      <c r="B143" s="190">
        <f t="shared" si="9"/>
        <v>75</v>
      </c>
      <c r="C143" s="222" t="s">
        <v>142</v>
      </c>
      <c r="D143" s="205" t="s">
        <v>45</v>
      </c>
      <c r="E143" s="172" t="s">
        <v>45</v>
      </c>
      <c r="F143" s="172" t="s">
        <v>46</v>
      </c>
      <c r="G143" s="280" t="s">
        <v>169</v>
      </c>
      <c r="H143" s="280" t="s">
        <v>214</v>
      </c>
      <c r="I143" s="46"/>
      <c r="J143" s="46"/>
      <c r="K143" s="49"/>
      <c r="L143" s="280" t="s">
        <v>214</v>
      </c>
      <c r="M143" s="280" t="s">
        <v>170</v>
      </c>
      <c r="N143" s="26"/>
      <c r="O143" s="39" t="s">
        <v>45</v>
      </c>
      <c r="P143" s="39" t="s">
        <v>45</v>
      </c>
      <c r="Q143" s="39" t="s">
        <v>45</v>
      </c>
      <c r="S143" s="341"/>
      <c r="T143" s="290"/>
    </row>
    <row r="144" spans="1:20" ht="69.95" customHeight="1" thickBot="1" x14ac:dyDescent="0.4">
      <c r="A144" s="352"/>
      <c r="B144" s="190">
        <f t="shared" si="9"/>
        <v>76</v>
      </c>
      <c r="C144" s="222" t="s">
        <v>143</v>
      </c>
      <c r="D144" s="205" t="s">
        <v>45</v>
      </c>
      <c r="E144" s="172" t="s">
        <v>45</v>
      </c>
      <c r="F144" s="172" t="s">
        <v>46</v>
      </c>
      <c r="G144" s="280">
        <v>0</v>
      </c>
      <c r="H144" s="280">
        <v>0</v>
      </c>
      <c r="I144" s="46"/>
      <c r="J144" s="46"/>
      <c r="K144" s="49"/>
      <c r="L144" s="280">
        <v>0</v>
      </c>
      <c r="M144" s="280">
        <v>0</v>
      </c>
      <c r="N144" s="26"/>
      <c r="O144" s="39" t="s">
        <v>45</v>
      </c>
      <c r="P144" s="39" t="s">
        <v>45</v>
      </c>
      <c r="Q144" s="39" t="s">
        <v>45</v>
      </c>
      <c r="S144" s="341"/>
      <c r="T144" s="290"/>
    </row>
    <row r="145" spans="1:20" ht="69.95" customHeight="1" thickBot="1" x14ac:dyDescent="0.4">
      <c r="A145" s="352"/>
      <c r="B145" s="190">
        <f t="shared" si="9"/>
        <v>77</v>
      </c>
      <c r="C145" s="222" t="s">
        <v>144</v>
      </c>
      <c r="D145" s="205" t="s">
        <v>45</v>
      </c>
      <c r="E145" s="172" t="s">
        <v>45</v>
      </c>
      <c r="F145" s="172" t="s">
        <v>46</v>
      </c>
      <c r="G145" s="280">
        <v>3</v>
      </c>
      <c r="H145" s="280">
        <v>9</v>
      </c>
      <c r="I145" s="46"/>
      <c r="J145" s="46"/>
      <c r="K145" s="49"/>
      <c r="L145" s="280">
        <v>9</v>
      </c>
      <c r="M145" s="280">
        <v>0</v>
      </c>
      <c r="N145" s="26"/>
      <c r="O145" s="39" t="s">
        <v>45</v>
      </c>
      <c r="P145" s="39" t="s">
        <v>45</v>
      </c>
      <c r="Q145" s="39" t="s">
        <v>45</v>
      </c>
      <c r="S145" s="341"/>
      <c r="T145" s="290"/>
    </row>
    <row r="146" spans="1:20" ht="69.95" customHeight="1" thickBot="1" x14ac:dyDescent="0.4">
      <c r="A146" s="353"/>
      <c r="B146" s="190">
        <f t="shared" si="9"/>
        <v>78</v>
      </c>
      <c r="C146" s="66" t="s">
        <v>17</v>
      </c>
      <c r="D146" s="204">
        <v>0</v>
      </c>
      <c r="E146" s="172">
        <v>0</v>
      </c>
      <c r="F146" s="172" t="s">
        <v>38</v>
      </c>
      <c r="G146" s="287">
        <v>0</v>
      </c>
      <c r="H146" s="287">
        <v>0</v>
      </c>
      <c r="I146" s="259"/>
      <c r="J146" s="259"/>
      <c r="K146" s="76"/>
      <c r="L146" s="287">
        <v>0</v>
      </c>
      <c r="M146" s="287">
        <v>0</v>
      </c>
      <c r="N146" s="26"/>
      <c r="O146" s="39" t="s">
        <v>45</v>
      </c>
      <c r="P146" s="39" t="s">
        <v>45</v>
      </c>
      <c r="Q146" s="39" t="s">
        <v>45</v>
      </c>
      <c r="S146" s="341"/>
      <c r="T146" s="290"/>
    </row>
    <row r="147" spans="1:20" ht="69.95" customHeight="1" thickBot="1" x14ac:dyDescent="0.4">
      <c r="A147" s="86"/>
      <c r="B147" s="190">
        <f t="shared" si="9"/>
        <v>79</v>
      </c>
      <c r="C147" s="66" t="s">
        <v>73</v>
      </c>
      <c r="D147" s="178">
        <v>1</v>
      </c>
      <c r="E147" s="93">
        <v>1</v>
      </c>
      <c r="F147" s="93" t="s">
        <v>38</v>
      </c>
      <c r="G147" s="288">
        <v>1</v>
      </c>
      <c r="H147" s="288">
        <v>1</v>
      </c>
      <c r="I147" s="247"/>
      <c r="J147" s="247"/>
      <c r="K147" s="57"/>
      <c r="L147" s="288">
        <v>1</v>
      </c>
      <c r="M147" s="288">
        <v>1</v>
      </c>
      <c r="N147" s="36"/>
      <c r="O147" s="39" t="s">
        <v>45</v>
      </c>
      <c r="P147" s="39" t="s">
        <v>45</v>
      </c>
      <c r="Q147" s="39" t="s">
        <v>45</v>
      </c>
      <c r="S147" s="341"/>
      <c r="T147" s="290"/>
    </row>
    <row r="148" spans="1:20" ht="69.95" customHeight="1" thickBot="1" x14ac:dyDescent="0.4">
      <c r="A148" s="85" t="s">
        <v>159</v>
      </c>
      <c r="B148" s="190">
        <f t="shared" si="9"/>
        <v>80</v>
      </c>
      <c r="C148" s="66" t="s">
        <v>74</v>
      </c>
      <c r="D148" s="237">
        <v>1</v>
      </c>
      <c r="E148" s="93">
        <v>1</v>
      </c>
      <c r="F148" s="93" t="s">
        <v>46</v>
      </c>
      <c r="G148" s="44">
        <v>1</v>
      </c>
      <c r="H148" s="44">
        <v>1</v>
      </c>
      <c r="I148" s="247"/>
      <c r="J148" s="247"/>
      <c r="K148" s="57"/>
      <c r="L148" s="44">
        <v>1</v>
      </c>
      <c r="M148" s="44">
        <v>1</v>
      </c>
      <c r="N148" s="36"/>
      <c r="O148" s="39" t="s">
        <v>45</v>
      </c>
      <c r="P148" s="39" t="s">
        <v>45</v>
      </c>
      <c r="Q148" s="39" t="s">
        <v>45</v>
      </c>
      <c r="S148" s="325"/>
      <c r="T148" s="290"/>
    </row>
    <row r="149" spans="1:20" ht="84.75" customHeight="1" thickBot="1" x14ac:dyDescent="0.4">
      <c r="A149" s="86"/>
      <c r="B149" s="190">
        <f t="shared" si="9"/>
        <v>81</v>
      </c>
      <c r="C149" s="69" t="s">
        <v>125</v>
      </c>
      <c r="D149" s="238">
        <v>0.95</v>
      </c>
      <c r="E149" s="93">
        <v>1</v>
      </c>
      <c r="F149" s="262" t="s">
        <v>46</v>
      </c>
      <c r="G149" s="281">
        <v>1</v>
      </c>
      <c r="H149" s="334">
        <v>0.58819999999999995</v>
      </c>
      <c r="I149" s="260"/>
      <c r="J149" s="260"/>
      <c r="K149" s="49"/>
      <c r="L149" s="285">
        <v>0.8</v>
      </c>
      <c r="M149" s="285">
        <v>0.9</v>
      </c>
      <c r="N149" s="26"/>
      <c r="O149" s="39" t="s">
        <v>45</v>
      </c>
      <c r="P149" s="39" t="s">
        <v>45</v>
      </c>
      <c r="Q149" s="39" t="s">
        <v>45</v>
      </c>
      <c r="S149" s="297" t="s">
        <v>215</v>
      </c>
      <c r="T149" s="290"/>
    </row>
    <row r="150" spans="1:20" ht="69.95" customHeight="1" thickBot="1" x14ac:dyDescent="0.4">
      <c r="A150" s="123"/>
      <c r="B150" s="190">
        <f t="shared" si="9"/>
        <v>82</v>
      </c>
      <c r="C150" s="69" t="s">
        <v>126</v>
      </c>
      <c r="D150" s="178">
        <v>1</v>
      </c>
      <c r="E150" s="93">
        <v>1</v>
      </c>
      <c r="F150" s="263" t="s">
        <v>46</v>
      </c>
      <c r="G150" s="296">
        <v>1</v>
      </c>
      <c r="H150" s="44">
        <v>1</v>
      </c>
      <c r="I150" s="261"/>
      <c r="J150" s="261"/>
      <c r="K150" s="49"/>
      <c r="L150" s="44">
        <v>1</v>
      </c>
      <c r="M150" s="44">
        <v>1</v>
      </c>
      <c r="N150" s="26"/>
      <c r="O150" s="39" t="s">
        <v>45</v>
      </c>
      <c r="P150" s="39" t="s">
        <v>45</v>
      </c>
      <c r="Q150" s="39" t="s">
        <v>45</v>
      </c>
      <c r="S150" s="326"/>
      <c r="T150" s="291"/>
    </row>
    <row r="151" spans="1:20" ht="17.25" customHeight="1" x14ac:dyDescent="0.45">
      <c r="A151" s="1"/>
      <c r="B151" s="195"/>
      <c r="E151" s="98"/>
      <c r="F151" s="98"/>
      <c r="M151" s="18"/>
    </row>
    <row r="152" spans="1:20" ht="30.75" customHeight="1" x14ac:dyDescent="0.45">
      <c r="C152" s="9" t="s">
        <v>36</v>
      </c>
      <c r="D152" s="9"/>
      <c r="E152" s="98"/>
      <c r="F152" s="98"/>
    </row>
    <row r="153" spans="1:20" ht="35.1" customHeight="1" x14ac:dyDescent="0.45">
      <c r="C153" s="120" t="s">
        <v>87</v>
      </c>
      <c r="D153"/>
      <c r="E153" s="99"/>
      <c r="F153" s="99"/>
      <c r="G153" s="8"/>
      <c r="H153" s="6"/>
      <c r="I153" s="17"/>
      <c r="J153" s="8"/>
      <c r="K153" s="6"/>
      <c r="L153" s="8"/>
      <c r="M153" s="8"/>
      <c r="N153" s="8"/>
      <c r="O153" s="22"/>
      <c r="P153" s="22"/>
      <c r="Q153" s="24"/>
    </row>
    <row r="154" spans="1:20" ht="35.1" customHeight="1" x14ac:dyDescent="0.45">
      <c r="C154" s="121" t="s">
        <v>102</v>
      </c>
      <c r="D154"/>
      <c r="E154" s="99"/>
      <c r="F154" s="99"/>
      <c r="G154" s="8"/>
      <c r="H154" s="6"/>
      <c r="I154" s="17"/>
      <c r="J154" s="8"/>
      <c r="K154" s="6"/>
      <c r="L154" s="8"/>
      <c r="M154" s="8"/>
      <c r="N154" s="8"/>
      <c r="O154" s="22"/>
      <c r="P154" s="22"/>
      <c r="Q154" s="24"/>
    </row>
    <row r="155" spans="1:20" ht="35.1" customHeight="1" x14ac:dyDescent="0.45">
      <c r="C155" s="122" t="s">
        <v>103</v>
      </c>
      <c r="D155"/>
      <c r="E155" s="98"/>
      <c r="F155" s="98"/>
      <c r="H155" s="166"/>
    </row>
    <row r="156" spans="1:20" ht="39" customHeight="1" x14ac:dyDescent="0.45">
      <c r="E156" s="98"/>
      <c r="F156" s="98"/>
    </row>
    <row r="157" spans="1:20" ht="24.75" customHeight="1" x14ac:dyDescent="0.45">
      <c r="E157" s="98"/>
      <c r="F157" s="98"/>
    </row>
    <row r="158" spans="1:20" ht="27" customHeight="1" x14ac:dyDescent="0.45">
      <c r="C158" s="20"/>
      <c r="D158" s="20"/>
      <c r="E158" s="98"/>
      <c r="F158" s="98"/>
    </row>
    <row r="159" spans="1:20" x14ac:dyDescent="0.45">
      <c r="E159" s="98"/>
      <c r="F159" s="98"/>
    </row>
    <row r="160" spans="1:20" x14ac:dyDescent="0.45">
      <c r="E160" s="98"/>
      <c r="F160" s="98"/>
    </row>
    <row r="161" spans="5:6" x14ac:dyDescent="0.45">
      <c r="E161" s="98"/>
      <c r="F161" s="98"/>
    </row>
    <row r="162" spans="5:6" x14ac:dyDescent="0.45">
      <c r="E162" s="98"/>
      <c r="F162" s="98"/>
    </row>
    <row r="163" spans="5:6" x14ac:dyDescent="0.45">
      <c r="E163" s="98"/>
      <c r="F163" s="98"/>
    </row>
    <row r="164" spans="5:6" x14ac:dyDescent="0.45">
      <c r="E164" s="98"/>
      <c r="F164" s="98"/>
    </row>
    <row r="165" spans="5:6" x14ac:dyDescent="0.45">
      <c r="E165" s="98"/>
      <c r="F165" s="98"/>
    </row>
    <row r="166" spans="5:6" x14ac:dyDescent="0.45">
      <c r="E166" s="98"/>
      <c r="F166" s="98"/>
    </row>
    <row r="167" spans="5:6" x14ac:dyDescent="0.45">
      <c r="E167" s="98"/>
      <c r="F167" s="98"/>
    </row>
    <row r="168" spans="5:6" x14ac:dyDescent="0.45">
      <c r="E168" s="98"/>
      <c r="F168" s="98"/>
    </row>
    <row r="169" spans="5:6" x14ac:dyDescent="0.45">
      <c r="E169" s="98"/>
      <c r="F169" s="98"/>
    </row>
    <row r="170" spans="5:6" x14ac:dyDescent="0.45">
      <c r="E170" s="98"/>
      <c r="F170" s="98"/>
    </row>
    <row r="171" spans="5:6" x14ac:dyDescent="0.45">
      <c r="E171" s="98"/>
      <c r="F171" s="98"/>
    </row>
    <row r="172" spans="5:6" x14ac:dyDescent="0.45">
      <c r="E172" s="98"/>
      <c r="F172" s="98"/>
    </row>
    <row r="173" spans="5:6" x14ac:dyDescent="0.45">
      <c r="E173" s="98"/>
      <c r="F173" s="98"/>
    </row>
    <row r="174" spans="5:6" x14ac:dyDescent="0.45">
      <c r="E174" s="98"/>
      <c r="F174" s="98"/>
    </row>
    <row r="175" spans="5:6" x14ac:dyDescent="0.45">
      <c r="E175" s="98"/>
      <c r="F175" s="98"/>
    </row>
    <row r="176" spans="5:6" x14ac:dyDescent="0.45">
      <c r="E176" s="98"/>
      <c r="F176" s="98"/>
    </row>
    <row r="177" spans="5:6" x14ac:dyDescent="0.45">
      <c r="E177" s="98"/>
      <c r="F177" s="98"/>
    </row>
    <row r="178" spans="5:6" x14ac:dyDescent="0.45">
      <c r="E178" s="98"/>
      <c r="F178" s="98"/>
    </row>
    <row r="179" spans="5:6" x14ac:dyDescent="0.45">
      <c r="E179" s="98"/>
      <c r="F179" s="98"/>
    </row>
  </sheetData>
  <mergeCells count="11">
    <mergeCell ref="A47:E47"/>
    <mergeCell ref="A72:E72"/>
    <mergeCell ref="A90:E90"/>
    <mergeCell ref="A105:E105"/>
    <mergeCell ref="A112:E112"/>
    <mergeCell ref="A138:A146"/>
    <mergeCell ref="A136:E136"/>
    <mergeCell ref="A50:A51"/>
    <mergeCell ref="A77:A82"/>
    <mergeCell ref="A93:A94"/>
    <mergeCell ref="A115:A118"/>
  </mergeCells>
  <phoneticPr fontId="12" type="noConversion"/>
  <pageMargins left="0.39370078740157483" right="0.59055118110236227" top="0.39370078740157483" bottom="0.39370078740157483" header="0" footer="0"/>
  <pageSetup paperSize="9" scale="32" fitToHeight="6" orientation="landscape" r:id="rId1"/>
  <headerFooter>
    <oddHeader>&amp;L&amp;26Strategic Objectives Compliance Report&amp;R&amp;24Appendix 1</oddHeader>
  </headerFooter>
  <rowBreaks count="1" manualBreakCount="1">
    <brk id="44" max="17"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Board Report 2025.26</vt:lpstr>
      <vt:lpstr>'Board Report 2025.26'!Print_Area</vt:lpstr>
    </vt:vector>
  </TitlesOfParts>
  <Company>Ochil View Housing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Tainsh</dc:creator>
  <cp:lastModifiedBy>Anne Smith</cp:lastModifiedBy>
  <cp:lastPrinted>2025-10-23T12:19:37Z</cp:lastPrinted>
  <dcterms:created xsi:type="dcterms:W3CDTF">2016-06-02T09:10:49Z</dcterms:created>
  <dcterms:modified xsi:type="dcterms:W3CDTF">2025-11-18T15:53:37Z</dcterms:modified>
</cp:coreProperties>
</file>